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Carlos Romero\Dropbox\SolarAge\"/>
    </mc:Choice>
  </mc:AlternateContent>
  <workbookProtection workbookAlgorithmName="SHA-512" workbookHashValue="7rsQW0KOT+MnYYlSP+E91iXnCyouxfIMDPczHhcIzmFaXD/sB09jPTNbumYEQfDyy9FGUTT+xVejHdoCzq8Dlw==" workbookSaltValue="MUIsbnawAv0X8hGg6vGFxg==" workbookSpinCount="100000" lockStructure="1"/>
  <bookViews>
    <workbookView xWindow="0" yWindow="0" windowWidth="28800" windowHeight="12324"/>
  </bookViews>
  <sheets>
    <sheet name="Calculadora SolarAge" sheetId="1" r:id="rId1"/>
    <sheet name="Incidencia Solar" sheetId="2" r:id="rId2"/>
    <sheet name="Tarifas CFE" sheetId="3" r:id="rId3"/>
    <sheet name="SOLG-SFIR" sheetId="4" r:id="rId4"/>
  </sheets>
  <definedNames>
    <definedName name="_xlnm.Print_Area" localSheetId="0">'Calculadora SolarAge'!$A$1:$AB$62</definedName>
    <definedName name="_xlnm.Print_Area" localSheetId="1">'Incidencia Solar'!$A$1:$O$41</definedName>
    <definedName name="_xlnm.Print_Area" localSheetId="3">'SOLG-SFIR'!$A$1:$F$32</definedName>
    <definedName name="_xlnm.Print_Area" localSheetId="2">'Tarifas CFE'!$A$1:$E$38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20" i="1"/>
  <c r="L12" i="1"/>
  <c r="L13" i="1"/>
  <c r="M7" i="1"/>
  <c r="M9" i="1"/>
  <c r="N29" i="2"/>
  <c r="N39" i="2"/>
  <c r="N38" i="2"/>
  <c r="N37" i="2"/>
  <c r="N36" i="2"/>
  <c r="N35" i="2"/>
  <c r="N34" i="2"/>
  <c r="N33" i="2"/>
  <c r="N32" i="2"/>
  <c r="N31" i="2"/>
  <c r="N30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E31" i="4"/>
  <c r="E27" i="4"/>
  <c r="E23" i="4"/>
  <c r="E19" i="4"/>
  <c r="E15" i="4"/>
  <c r="E11" i="4"/>
  <c r="E7" i="4"/>
  <c r="E20" i="4"/>
  <c r="E8" i="4"/>
  <c r="E30" i="4"/>
  <c r="E26" i="4"/>
  <c r="E22" i="4"/>
  <c r="E18" i="4"/>
  <c r="E14" i="4"/>
  <c r="E10" i="4"/>
  <c r="E6" i="4"/>
  <c r="E16" i="4"/>
  <c r="E29" i="4"/>
  <c r="E25" i="4"/>
  <c r="E21" i="4"/>
  <c r="E17" i="4"/>
  <c r="E13" i="4"/>
  <c r="E9" i="4"/>
  <c r="E28" i="4"/>
  <c r="E24" i="4"/>
  <c r="E12" i="4"/>
  <c r="L16" i="1"/>
  <c r="I19" i="1"/>
</calcChain>
</file>

<file path=xl/sharedStrings.xml><?xml version="1.0" encoding="utf-8"?>
<sst xmlns="http://schemas.openxmlformats.org/spreadsheetml/2006/main" count="165" uniqueCount="152">
  <si>
    <t xml:space="preserve">Dias </t>
  </si>
  <si>
    <t>kWh</t>
  </si>
  <si>
    <t>1° Bimestre</t>
  </si>
  <si>
    <t>2° Bimestre</t>
  </si>
  <si>
    <t>3° Bimestre</t>
  </si>
  <si>
    <t>4° Bimestre</t>
  </si>
  <si>
    <t>5° Bimestre</t>
  </si>
  <si>
    <t>6° Bimestre</t>
  </si>
  <si>
    <t>Porcentaje a producir</t>
  </si>
  <si>
    <t xml:space="preserve">horas </t>
  </si>
  <si>
    <t>NASA Surface meteorology and Solar Energy</t>
  </si>
  <si>
    <t>HORAS PICO SOLARES POR MES.</t>
  </si>
  <si>
    <t>ESTADO DE LA REP. MEXICANA.</t>
  </si>
  <si>
    <t>INCIDENCIA SOLAR PROMEDIO DIARIO ANUAL kWh/m2/d</t>
  </si>
  <si>
    <t>B.C SUR</t>
  </si>
  <si>
    <t xml:space="preserve">SONORA </t>
  </si>
  <si>
    <t>CHIHUAHUA</t>
  </si>
  <si>
    <t>SINALOA</t>
  </si>
  <si>
    <t>DURANGO</t>
  </si>
  <si>
    <t>NAYARIT</t>
  </si>
  <si>
    <t>ZACATECAS</t>
  </si>
  <si>
    <t>COAHUILA</t>
  </si>
  <si>
    <t>NUEVO LEON</t>
  </si>
  <si>
    <t>TAMAULIPAS</t>
  </si>
  <si>
    <t>SAN LUIS POTOSI</t>
  </si>
  <si>
    <t>AGUASCALIENTES</t>
  </si>
  <si>
    <t>JALISCO</t>
  </si>
  <si>
    <t>COLIMA</t>
  </si>
  <si>
    <t>GUANAJUATO</t>
  </si>
  <si>
    <t>QUERETARO</t>
  </si>
  <si>
    <t>VERACRUZ</t>
  </si>
  <si>
    <t>HIDALGO</t>
  </si>
  <si>
    <t>MORELOS</t>
  </si>
  <si>
    <t>MICHOACAN</t>
  </si>
  <si>
    <t>GUERRERO</t>
  </si>
  <si>
    <t>TLAXCALA</t>
  </si>
  <si>
    <t>PUEBLA</t>
  </si>
  <si>
    <t>OAXACA</t>
  </si>
  <si>
    <t>TABASCO</t>
  </si>
  <si>
    <t>CHIAPAS</t>
  </si>
  <si>
    <t>CAMPECHE</t>
  </si>
  <si>
    <t>QUINTANA ROO</t>
  </si>
  <si>
    <t>YUCATAN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</si>
  <si>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</si>
  <si>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</si>
  <si>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</si>
  <si>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</si>
  <si>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</si>
  <si>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</si>
  <si>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</si>
  <si>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</si>
  <si>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</si>
  <si>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</si>
  <si>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</si>
  <si>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</si>
  <si>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BAJA CALIFORNIA</t>
  </si>
  <si>
    <t>CDMX Y ESTADO DE MEXICO</t>
  </si>
  <si>
    <t>Tarifas CFE</t>
  </si>
  <si>
    <t>DAC</t>
  </si>
  <si>
    <t>1</t>
  </si>
  <si>
    <t>1A</t>
  </si>
  <si>
    <t>1B</t>
  </si>
  <si>
    <t>1C</t>
  </si>
  <si>
    <t>1D</t>
  </si>
  <si>
    <t>1E</t>
  </si>
  <si>
    <t>1F</t>
  </si>
  <si>
    <t>2</t>
  </si>
  <si>
    <t>3</t>
  </si>
  <si>
    <t>OM</t>
  </si>
  <si>
    <t>HM</t>
  </si>
  <si>
    <t>OMF</t>
  </si>
  <si>
    <t>HMF</t>
  </si>
  <si>
    <t>HMCF</t>
  </si>
  <si>
    <t>H-MC</t>
  </si>
  <si>
    <t>5</t>
  </si>
  <si>
    <t>5A</t>
  </si>
  <si>
    <t>6</t>
  </si>
  <si>
    <t>9</t>
  </si>
  <si>
    <t>9M</t>
  </si>
  <si>
    <t>9-CU</t>
  </si>
  <si>
    <t>9-N</t>
  </si>
  <si>
    <t>7</t>
  </si>
  <si>
    <t>EA</t>
  </si>
  <si>
    <t>Servicios para alumbrado público</t>
  </si>
  <si>
    <t>Servico para bombeo de aguas potables o negras de servicio publico</t>
  </si>
  <si>
    <t>Servico para bombeo de agua para riego agrícola en baja tensión</t>
  </si>
  <si>
    <t>Servico para bombeo de agua para riego agrícola en media tensión</t>
  </si>
  <si>
    <t>Servico para bombeo de agua para riego agrícola con cargo único</t>
  </si>
  <si>
    <t>Tarifa de estímulo nocturna para bombeo de agua para riego agrícola</t>
  </si>
  <si>
    <t xml:space="preserve">Servicio Temporal </t>
  </si>
  <si>
    <t>Tarifa Acuícola</t>
  </si>
  <si>
    <t>Servicio General hasta 25KW de demanda</t>
  </si>
  <si>
    <t>Servicio General para más de 25KW de demanda</t>
  </si>
  <si>
    <t>Tarifa ordinaria para servicio general en media tensión, con demanda menor a 100 KW</t>
  </si>
  <si>
    <t>Tarifa horaria para servicios general en media tensión, con demanda de 100 KW o más</t>
  </si>
  <si>
    <t xml:space="preserve">Tarifa horaria para servicio general en media tensión, con demanda de 100 KW o mas, para corta utilización </t>
  </si>
  <si>
    <t>Tarifa ordinaria para servicio general en media tensión, con demanda menor a 100 KW, con cargos fijos</t>
  </si>
  <si>
    <t>Tarifa horaria para servicio general en media tensión, con demanda de 100 KW o mas, con cargos fijos</t>
  </si>
  <si>
    <t>Tarifa horaria para servicio general en media tensión, con demanda de 100 KW o mas, para corta utilización, con cargos fijos</t>
  </si>
  <si>
    <t>Domestico de Alto Consumo</t>
  </si>
  <si>
    <t xml:space="preserve">Servicio Doméstico </t>
  </si>
  <si>
    <t>Servicio Doméstico para localidades con temperatura media mínima en verano de 25°C</t>
  </si>
  <si>
    <t>Servicio Doméstico para localidades con temperatura media mínima en verano de 28°C</t>
  </si>
  <si>
    <t>Servicio Doméstico para localidades con temperatura media mínima en verano de 30°C</t>
  </si>
  <si>
    <t>Servicio Doméstico para localidades con temperatura media mínima en verano de 31°C</t>
  </si>
  <si>
    <t>Servicio Doméstico para localidades con temperatura media mínima en verano de 32°C</t>
  </si>
  <si>
    <t>Servicio Doméstico para localidades con temperatura media mínima en verano de 33°C</t>
  </si>
  <si>
    <t>2. Ingresa la tarifa facturada</t>
  </si>
  <si>
    <t>3. Ingresa los consumos históricos de los últimos 6 bimestres o meses</t>
  </si>
  <si>
    <t xml:space="preserve">4. Selecciona el estado de la república mexicana </t>
  </si>
  <si>
    <t>R1. Consumo promedio</t>
  </si>
  <si>
    <t>R2. Consumo promedio diario</t>
  </si>
  <si>
    <t>5. RESULTADOS</t>
  </si>
  <si>
    <t xml:space="preserve">6. Seleccionar SFIR </t>
  </si>
  <si>
    <t>Modelo SFIR</t>
  </si>
  <si>
    <t>Generación Diaria (kWh)</t>
  </si>
  <si>
    <t>SOLG-SFIR-2P</t>
  </si>
  <si>
    <t>SOLG-SFIR-4P</t>
  </si>
  <si>
    <t>SOLG-SFIR-6P</t>
  </si>
  <si>
    <t>SOLG-SFIR-8P</t>
  </si>
  <si>
    <t>SOLG-SFIR-10P</t>
  </si>
  <si>
    <t>SOLG-SFIR-12P</t>
  </si>
  <si>
    <t>SOLG-SFIR-14P</t>
  </si>
  <si>
    <t>SOLG-SFIR-16P</t>
  </si>
  <si>
    <t>SOLG-SFIR-18P</t>
  </si>
  <si>
    <t>SOLG-SFIR-20P</t>
  </si>
  <si>
    <t>SOLG-SFIR-22P</t>
  </si>
  <si>
    <t>SOLG-SFIR-24P</t>
  </si>
  <si>
    <t>SOLG-SFIR-26P</t>
  </si>
  <si>
    <t>SOLG-SFIR-28P</t>
  </si>
  <si>
    <t>SOLG-SFIR-30P</t>
  </si>
  <si>
    <t>SOLG-SFIR-32P</t>
  </si>
  <si>
    <t>SOLG-SFIR-34P</t>
  </si>
  <si>
    <t>SOLG-SFIR-36P</t>
  </si>
  <si>
    <t>SOLG-SFIR-38P</t>
  </si>
  <si>
    <t>SOLG-SFIR-40P</t>
  </si>
  <si>
    <t>SOLG-SFIR-50P</t>
  </si>
  <si>
    <t>SOLG-SFIR-60P</t>
  </si>
  <si>
    <t>SOLG-SFIR-70P</t>
  </si>
  <si>
    <t>SOLG-SFIR-80P</t>
  </si>
  <si>
    <t>SOLG-SFIR-90P</t>
  </si>
  <si>
    <t>SOLG-SFIR-100P</t>
  </si>
  <si>
    <t>No. Paneles</t>
  </si>
  <si>
    <t>Potencias instaladas y generaciones diarias en funcion de la incidencia solar</t>
  </si>
  <si>
    <t>Generación diaria propuesta</t>
  </si>
  <si>
    <t xml:space="preserve">CALCULADORA SolarAge </t>
  </si>
  <si>
    <t>Siempre se recomienda un SFIR que produzca entre 70% y 115%</t>
  </si>
  <si>
    <t xml:space="preserve">1. Ingresa los días del periodo que factura CFE </t>
  </si>
  <si>
    <t>EJEMPLOS DE RECIBOS DE CFE</t>
  </si>
  <si>
    <t>EJEMPLO DE LLENADO DE PROPUESTA</t>
  </si>
  <si>
    <t xml:space="preserve">Potencia SFIR (kWp) </t>
  </si>
  <si>
    <t>Potencia Instalada (kWp)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</si>
</sst>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\ &quot;%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sz val="14"/>
      <color rgb="FF000000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  <font>
      <sz val="9"/>
      <name val="Segoe UI"/>
      <family val="2"/>
    </font>
    <font>
      <b/>
      <sz val="20"/>
      <color theme="1"/>
      <name val="Segoe UI"/>
      <family val="2"/>
    </font>
    <font>
      <sz val="1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446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4" borderId="0" xfId="0" applyFont="1" applyFill="1" applyProtection="1"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locked="0"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locked="0" hidden="1"/>
    </xf>
    <xf numFmtId="0" fontId="10" fillId="5" borderId="11" xfId="0" applyFont="1" applyFill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4" borderId="13" xfId="0" applyFont="1" applyFill="1" applyBorder="1" applyProtection="1">
      <protection hidden="1"/>
    </xf>
    <xf numFmtId="0" fontId="3" fillId="4" borderId="15" xfId="0" applyFont="1" applyFill="1" applyBorder="1" applyProtection="1">
      <protection hidden="1"/>
    </xf>
    <xf numFmtId="0" fontId="3" fillId="5" borderId="16" xfId="0" applyFont="1" applyFill="1" applyBorder="1" applyAlignment="1" applyProtection="1">
      <alignment horizontal="center" vertical="center"/>
      <protection locked="0"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right" vertical="center" wrapText="1"/>
      <protection hidden="1"/>
    </xf>
    <xf numFmtId="2" fontId="11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4" borderId="0" xfId="0" applyFont="1" applyFill="1" applyBorder="1" applyAlignment="1" applyProtection="1">
      <alignment horizontal="left" vertical="center" wrapText="1"/>
      <protection hidden="1"/>
    </xf>
    <xf numFmtId="2" fontId="3" fillId="4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locked="0" hidden="1"/>
    </xf>
    <xf numFmtId="0" fontId="3" fillId="4" borderId="0" xfId="0" applyFont="1" applyFill="1" applyProtection="1">
      <protection locked="0" hidden="1"/>
    </xf>
    <xf numFmtId="0" fontId="5" fillId="4" borderId="0" xfId="0" applyFont="1" applyFill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49" fontId="0" fillId="3" borderId="1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0" fillId="2" borderId="5" xfId="0" applyFill="1" applyBorder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Protection="1">
      <protection hidden="1"/>
    </xf>
    <xf numFmtId="0" fontId="3" fillId="4" borderId="26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27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right" vertical="center" wrapText="1"/>
      <protection hidden="1"/>
    </xf>
    <xf numFmtId="0" fontId="3" fillId="4" borderId="28" xfId="0" applyFont="1" applyFill="1" applyBorder="1" applyProtection="1">
      <protection hidden="1"/>
    </xf>
    <xf numFmtId="0" fontId="3" fillId="4" borderId="29" xfId="0" applyFont="1" applyFill="1" applyBorder="1" applyProtection="1">
      <protection hidden="1"/>
    </xf>
    <xf numFmtId="0" fontId="11" fillId="4" borderId="29" xfId="0" applyFont="1" applyFill="1" applyBorder="1" applyAlignment="1" applyProtection="1">
      <alignment horizontal="right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2" fontId="11" fillId="4" borderId="29" xfId="0" applyNumberFormat="1" applyFont="1" applyFill="1" applyBorder="1" applyAlignment="1" applyProtection="1">
      <alignment horizontal="right" vertical="center" wrapText="1"/>
      <protection hidden="1"/>
    </xf>
    <xf numFmtId="0" fontId="11" fillId="4" borderId="29" xfId="0" applyFont="1" applyFill="1" applyBorder="1" applyAlignment="1" applyProtection="1">
      <alignment horizontal="left" vertical="center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Protection="1"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6" xfId="0" applyFont="1" applyFill="1" applyBorder="1" applyAlignment="1" applyProtection="1">
      <alignment horizontal="center" vertical="center"/>
      <protection hidden="1"/>
    </xf>
    <xf numFmtId="0" fontId="3" fillId="6" borderId="23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Protection="1">
      <protection hidden="1"/>
    </xf>
    <xf numFmtId="0" fontId="3" fillId="6" borderId="15" xfId="0" applyFont="1" applyFill="1" applyBorder="1" applyProtection="1">
      <protection hidden="1"/>
    </xf>
    <xf numFmtId="2" fontId="6" fillId="6" borderId="11" xfId="0" applyNumberFormat="1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2" fontId="5" fillId="6" borderId="16" xfId="0" applyNumberFormat="1" applyFont="1" applyFill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164" fontId="11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34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32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35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8" xfId="0" applyFont="1" applyFill="1" applyBorder="1" applyAlignment="1" applyProtection="1">
      <alignment horizontal="center" wrapText="1"/>
      <protection hidden="1"/>
    </xf>
    <xf numFmtId="0" fontId="3" fillId="6" borderId="23" xfId="0" applyFont="1" applyFill="1" applyBorder="1" applyAlignment="1" applyProtection="1">
      <alignment horizontal="center" wrapText="1"/>
      <protection hidden="1"/>
    </xf>
    <xf numFmtId="4" fontId="3" fillId="6" borderId="19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20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21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5" fillId="6" borderId="8" xfId="0" applyFont="1" applyFill="1" applyBorder="1" applyAlignment="1" applyProtection="1">
      <alignment horizontal="center" vertical="center" wrapText="1"/>
      <protection hidden="1"/>
    </xf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0" fontId="5" fillId="6" borderId="10" xfId="0" applyFont="1" applyFill="1" applyBorder="1" applyAlignment="1" applyProtection="1">
      <alignment horizontal="center" vertical="center" wrapText="1"/>
      <protection hidden="1"/>
    </xf>
    <xf numFmtId="0" fontId="5" fillId="6" borderId="18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21" xfId="0" applyFont="1" applyFill="1" applyBorder="1" applyAlignment="1" applyProtection="1">
      <alignment horizontal="center" vertical="center" wrapText="1"/>
      <protection hidden="1"/>
    </xf>
    <xf numFmtId="0" fontId="5" fillId="6" borderId="16" xfId="0" applyFont="1" applyFill="1" applyBorder="1" applyAlignment="1" applyProtection="1">
      <alignment horizontal="center" vertical="center" wrapText="1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locked="0" hidden="1"/>
    </xf>
    <xf numFmtId="0" fontId="3" fillId="5" borderId="23" xfId="0" applyFont="1" applyFill="1" applyBorder="1" applyAlignment="1" applyProtection="1">
      <alignment horizontal="center" vertical="center" wrapText="1"/>
      <protection locked="0" hidden="1"/>
    </xf>
    <xf numFmtId="0" fontId="3" fillId="5" borderId="16" xfId="0" applyFont="1" applyFill="1" applyBorder="1" applyAlignment="1" applyProtection="1">
      <alignment horizontal="center" vertical="center" wrapText="1"/>
      <protection locked="0" hidden="1"/>
    </xf>
    <xf numFmtId="0" fontId="3" fillId="5" borderId="22" xfId="0" applyFont="1" applyFill="1" applyBorder="1" applyAlignment="1" applyProtection="1">
      <alignment horizontal="center" vertical="center" wrapText="1"/>
      <protection locked="0"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6" borderId="19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2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2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2" fontId="3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2" fontId="5" fillId="4" borderId="0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/>
      <protection locked="0" hidden="1"/>
    </xf>
    <xf numFmtId="0" fontId="5" fillId="3" borderId="4" xfId="0" applyFont="1" applyFill="1" applyBorder="1" applyAlignment="1" applyProtection="1">
      <alignment horizontal="center"/>
      <protection locked="0" hidden="1"/>
    </xf>
    <xf numFmtId="0" fontId="5" fillId="3" borderId="5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Alignment="1" applyProtection="1">
      <alignment horizontal="center" vertical="center" wrapText="1"/>
      <protection locked="0" hidden="1"/>
    </xf>
    <xf numFmtId="0" fontId="1" fillId="4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EB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445770</xdr:colOff>
      <xdr:row>1</xdr:row>
      <xdr:rowOff>57150</xdr:rowOff>
    </xdr:from>
    <xdr:to>
      <xdr:col>6</xdr:col>
      <xdr:colOff>659129</xdr:colOff>
      <xdr:row>4</xdr:row>
      <xdr:rowOff>140970</xdr:rowOff>
    </xdr:to>
    <xdr:pic>
      <xdr:nvPicPr>
        <xdr:cNvPr id="2" name="2 Imagen" descr="sola age completo.png">
          <a:extLst>
            <a:ext uri="{FF2B5EF4-FFF2-40B4-BE49-F238E27FC236}">
              <a16:creationId xmlns:a16="http://schemas.microsoft.com/office/drawing/2014/main" id="{64116A56-7796-4E43-9751-503E4F256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" y="270510"/>
          <a:ext cx="36195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229168</xdr:colOff>
      <xdr:row>24</xdr:row>
      <xdr:rowOff>94173</xdr:rowOff>
    </xdr:from>
    <xdr:to>
      <xdr:col>14</xdr:col>
      <xdr:colOff>376518</xdr:colOff>
      <xdr:row>56</xdr:row>
      <xdr:rowOff>197826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12129102-BD5F-4785-AD67-FC820589B24D}"/>
            </a:ext>
          </a:extLst>
        </xdr:cNvPr>
        <xdr:cNvGrpSpPr/>
      </xdr:nvGrpSpPr>
      <xdr:grpSpPr>
        <a:xfrm>
          <a:off x="602548" y="6975033"/>
          <a:ext cx="10518170" cy="6908313"/>
          <a:chOff x="184345" y="6432219"/>
          <a:chExt cx="10797419" cy="6961653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D59B0DBB-7680-472A-93DE-D9DD17ECB084}"/>
              </a:ext>
            </a:extLst>
          </xdr:cNvPr>
          <xdr:cNvGrpSpPr/>
        </xdr:nvGrpSpPr>
        <xdr:grpSpPr>
          <a:xfrm>
            <a:off x="5333999" y="6463551"/>
            <a:ext cx="5647765" cy="6888487"/>
            <a:chOff x="5333999" y="6463551"/>
            <a:chExt cx="5647765" cy="6888487"/>
          </a:xfrm>
        </xdr:grpSpPr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1AAF368C-0E64-4FBD-B873-A9F3D6AD28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33999" y="6463551"/>
              <a:ext cx="5647765" cy="6888487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E4534ECC-B3B5-46F8-8088-3BF82CE0457C}"/>
                </a:ext>
              </a:extLst>
            </xdr:cNvPr>
            <xdr:cNvSpPr/>
          </xdr:nvSpPr>
          <xdr:spPr>
            <a:xfrm>
              <a:off x="7234517" y="7306234"/>
              <a:ext cx="394448" cy="627531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8217D5A8-822E-4047-B701-BF44007C0D93}"/>
                </a:ext>
              </a:extLst>
            </xdr:cNvPr>
            <xdr:cNvSpPr txBox="1"/>
          </xdr:nvSpPr>
          <xdr:spPr>
            <a:xfrm>
              <a:off x="7297271" y="7028328"/>
              <a:ext cx="887506" cy="367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1600" b="0">
                  <a:solidFill>
                    <a:srgbClr val="FF0000"/>
                  </a:solidFill>
                </a:rPr>
                <a:t>3</a:t>
              </a:r>
            </a:p>
          </xdr:txBody>
        </xdr:sp>
      </xdr:grpSp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7C59D185-AD48-4EFD-ABB9-5BF1C330FE65}"/>
              </a:ext>
            </a:extLst>
          </xdr:cNvPr>
          <xdr:cNvGrpSpPr/>
        </xdr:nvGrpSpPr>
        <xdr:grpSpPr>
          <a:xfrm>
            <a:off x="184345" y="6432219"/>
            <a:ext cx="4880713" cy="6961653"/>
            <a:chOff x="184345" y="6432219"/>
            <a:chExt cx="4880713" cy="6961653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B7D70CF1-F389-4725-BF52-E1CD988E589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84345" y="6432219"/>
              <a:ext cx="4880713" cy="6961653"/>
            </a:xfrm>
            <a:prstGeom prst="rect">
              <a:avLst/>
            </a:prstGeom>
          </xdr:spPr>
        </xdr:pic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B40E0643-FB66-4B4B-AE0F-73A6B9A92893}"/>
                </a:ext>
              </a:extLst>
            </xdr:cNvPr>
            <xdr:cNvSpPr/>
          </xdr:nvSpPr>
          <xdr:spPr>
            <a:xfrm>
              <a:off x="3711388" y="9278470"/>
              <a:ext cx="304800" cy="251012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C9E8019-0F8A-4F89-99AB-4217F177D7F1}"/>
                </a:ext>
              </a:extLst>
            </xdr:cNvPr>
            <xdr:cNvSpPr txBox="1"/>
          </xdr:nvSpPr>
          <xdr:spPr>
            <a:xfrm>
              <a:off x="3720352" y="9457765"/>
              <a:ext cx="887506" cy="367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1600" b="0">
                  <a:solidFill>
                    <a:srgbClr val="FF0000"/>
                  </a:solidFill>
                </a:rPr>
                <a:t>1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792A1780-78E1-4748-AD34-52387938AC73}"/>
                </a:ext>
              </a:extLst>
            </xdr:cNvPr>
            <xdr:cNvSpPr/>
          </xdr:nvSpPr>
          <xdr:spPr>
            <a:xfrm>
              <a:off x="2214283" y="8238564"/>
              <a:ext cx="304800" cy="251012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C4E365F-F362-43E2-9F3E-2DC2839B08DD}"/>
                </a:ext>
              </a:extLst>
            </xdr:cNvPr>
            <xdr:cNvSpPr txBox="1"/>
          </xdr:nvSpPr>
          <xdr:spPr>
            <a:xfrm>
              <a:off x="1981200" y="8193740"/>
              <a:ext cx="233082" cy="367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1600" b="0">
                  <a:solidFill>
                    <a:srgbClr val="FF0000"/>
                  </a:solidFill>
                </a:rPr>
                <a:t>2</a:t>
              </a:r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168B324B-DD40-4735-A7A2-5379291919D5}"/>
                </a:ext>
              </a:extLst>
            </xdr:cNvPr>
            <xdr:cNvSpPr/>
          </xdr:nvSpPr>
          <xdr:spPr>
            <a:xfrm>
              <a:off x="2572871" y="9000564"/>
              <a:ext cx="304800" cy="251012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23D6BC63-F245-4040-8F89-F6F1D0ADD01B}"/>
                </a:ext>
              </a:extLst>
            </xdr:cNvPr>
            <xdr:cNvSpPr txBox="1"/>
          </xdr:nvSpPr>
          <xdr:spPr>
            <a:xfrm>
              <a:off x="2590800" y="9188823"/>
              <a:ext cx="887506" cy="367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1600" b="0">
                  <a:solidFill>
                    <a:srgbClr val="FF0000"/>
                  </a:solidFill>
                </a:rPr>
                <a:t>3</a:t>
              </a:r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74CDF0FB-3958-4147-96F9-7E26D7C8F305}"/>
                </a:ext>
              </a:extLst>
            </xdr:cNvPr>
            <xdr:cNvSpPr/>
          </xdr:nvSpPr>
          <xdr:spPr>
            <a:xfrm>
              <a:off x="430305" y="7476563"/>
              <a:ext cx="1210235" cy="277907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6C216060-6E2C-46A6-8BFD-0FA9C9C1A38A}"/>
                </a:ext>
              </a:extLst>
            </xdr:cNvPr>
            <xdr:cNvSpPr txBox="1"/>
          </xdr:nvSpPr>
          <xdr:spPr>
            <a:xfrm>
              <a:off x="824752" y="7700682"/>
              <a:ext cx="887506" cy="367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1600" b="0">
                  <a:solidFill>
                    <a:srgbClr val="FF0000"/>
                  </a:solidFill>
                </a:rPr>
                <a:t>4</a:t>
              </a:r>
            </a:p>
          </xdr:txBody>
        </xdr:sp>
      </xdr:grpSp>
    </xdr:grpSp>
    <xdr:clientData/>
  </xdr:twoCellAnchor>
  <xdr:twoCellAnchor>
    <xdr:from>
      <xdr:col>15</xdr:col>
      <xdr:colOff>170327</xdr:colOff>
      <xdr:row>2</xdr:row>
      <xdr:rowOff>313764</xdr:rowOff>
    </xdr:from>
    <xdr:to>
      <xdr:col>27</xdr:col>
      <xdr:colOff>660528</xdr:colOff>
      <xdr:row>22</xdr:row>
      <xdr:rowOff>21118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F7F99438-7CBE-41A9-91BE-FE7DEB2589FF}"/>
            </a:ext>
          </a:extLst>
        </xdr:cNvPr>
        <xdr:cNvGrpSpPr/>
      </xdr:nvGrpSpPr>
      <xdr:grpSpPr>
        <a:xfrm>
          <a:off x="11364107" y="717624"/>
          <a:ext cx="9451321" cy="5757634"/>
          <a:chOff x="11162403" y="347830"/>
          <a:chExt cx="9451321" cy="5819940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229B8B6A-47F3-4CCF-868E-EFF79E61D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1162403" y="347830"/>
            <a:ext cx="9451321" cy="5819940"/>
          </a:xfrm>
          <a:prstGeom prst="rect">
            <a:avLst/>
          </a:prstGeom>
        </xdr:spPr>
      </xdr:pic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A80389F-428F-46A7-BED2-A3FEDCCF22F8}"/>
              </a:ext>
            </a:extLst>
          </xdr:cNvPr>
          <xdr:cNvSpPr/>
        </xdr:nvSpPr>
        <xdr:spPr>
          <a:xfrm>
            <a:off x="12563586" y="3715870"/>
            <a:ext cx="612290" cy="309284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F89004AC-0ACD-4C74-9DE9-998DBDD3D643}"/>
              </a:ext>
            </a:extLst>
          </xdr:cNvPr>
          <xdr:cNvSpPr txBox="1"/>
        </xdr:nvSpPr>
        <xdr:spPr>
          <a:xfrm>
            <a:off x="12718676" y="3688974"/>
            <a:ext cx="755724" cy="327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2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9F40AE75-480A-4C4B-B490-E87434CF3C77}"/>
              </a:ext>
            </a:extLst>
          </xdr:cNvPr>
          <xdr:cNvSpPr/>
        </xdr:nvSpPr>
        <xdr:spPr>
          <a:xfrm>
            <a:off x="17539893" y="4531658"/>
            <a:ext cx="728833" cy="309284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674446B6-E677-4181-9423-99C21477802B}"/>
              </a:ext>
            </a:extLst>
          </xdr:cNvPr>
          <xdr:cNvSpPr txBox="1"/>
        </xdr:nvSpPr>
        <xdr:spPr>
          <a:xfrm>
            <a:off x="17665401" y="4513727"/>
            <a:ext cx="928742" cy="327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 R1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25EB7AC1-BD2F-4432-B1C2-73EC283C316F}"/>
              </a:ext>
            </a:extLst>
          </xdr:cNvPr>
          <xdr:cNvSpPr/>
        </xdr:nvSpPr>
        <xdr:spPr>
          <a:xfrm>
            <a:off x="13492330" y="4778189"/>
            <a:ext cx="827443" cy="247873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65C86FF4-827B-4D4D-AE6A-43CE57885B34}"/>
              </a:ext>
            </a:extLst>
          </xdr:cNvPr>
          <xdr:cNvSpPr txBox="1"/>
        </xdr:nvSpPr>
        <xdr:spPr>
          <a:xfrm>
            <a:off x="13770237" y="4725744"/>
            <a:ext cx="755725" cy="3361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R2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C3162259-7E45-4959-B393-1B52F4E97DAD}"/>
              </a:ext>
            </a:extLst>
          </xdr:cNvPr>
          <xdr:cNvSpPr/>
        </xdr:nvSpPr>
        <xdr:spPr>
          <a:xfrm>
            <a:off x="15822259" y="5604735"/>
            <a:ext cx="612290" cy="256837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C56373E3-A29C-484D-8F52-F55F96918696}"/>
              </a:ext>
            </a:extLst>
          </xdr:cNvPr>
          <xdr:cNvSpPr txBox="1"/>
        </xdr:nvSpPr>
        <xdr:spPr>
          <a:xfrm>
            <a:off x="15965695" y="5561703"/>
            <a:ext cx="755724" cy="328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%</a:t>
            </a:r>
          </a:p>
        </xdr:txBody>
      </xdr:sp>
    </xdr:grpSp>
    <xdr:clientData/>
  </xdr:twoCellAnchor>
  <xdr:twoCellAnchor>
    <xdr:from>
      <xdr:col>15</xdr:col>
      <xdr:colOff>708211</xdr:colOff>
      <xdr:row>24</xdr:row>
      <xdr:rowOff>98612</xdr:rowOff>
    </xdr:from>
    <xdr:to>
      <xdr:col>26</xdr:col>
      <xdr:colOff>494266</xdr:colOff>
      <xdr:row>61</xdr:row>
      <xdr:rowOff>60085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8FA4175F-FF98-44ED-A4E5-0ABE078C8499}"/>
            </a:ext>
          </a:extLst>
        </xdr:cNvPr>
        <xdr:cNvGrpSpPr/>
      </xdr:nvGrpSpPr>
      <xdr:grpSpPr>
        <a:xfrm>
          <a:off x="11901991" y="6979472"/>
          <a:ext cx="8000415" cy="7832933"/>
          <a:chOff x="6266329" y="13572564"/>
          <a:chExt cx="8266667" cy="7895238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AD14EF8B-67D9-4F10-91FC-553B40E62D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66329" y="13572564"/>
            <a:ext cx="8266667" cy="7895238"/>
          </a:xfrm>
          <a:prstGeom prst="rect">
            <a:avLst/>
          </a:prstGeom>
        </xdr:spPr>
      </xdr:pic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62D39396-A42B-4FB8-96F4-586BCA7A29D4}"/>
              </a:ext>
            </a:extLst>
          </xdr:cNvPr>
          <xdr:cNvSpPr/>
        </xdr:nvSpPr>
        <xdr:spPr>
          <a:xfrm>
            <a:off x="8668870" y="15849602"/>
            <a:ext cx="1541930" cy="215152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52C3940B-205B-4A80-99DA-6A6B95C08561}"/>
              </a:ext>
            </a:extLst>
          </xdr:cNvPr>
          <xdr:cNvSpPr txBox="1"/>
        </xdr:nvSpPr>
        <xdr:spPr>
          <a:xfrm>
            <a:off x="8668870" y="15553765"/>
            <a:ext cx="753035" cy="331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1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3F778F52-7011-43AF-A185-9B84867FC83F}"/>
              </a:ext>
            </a:extLst>
          </xdr:cNvPr>
          <xdr:cNvSpPr/>
        </xdr:nvSpPr>
        <xdr:spPr>
          <a:xfrm>
            <a:off x="10309411" y="15759955"/>
            <a:ext cx="448236" cy="38548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C337FB6C-5F7D-419E-A0C9-AD1789F31007}"/>
              </a:ext>
            </a:extLst>
          </xdr:cNvPr>
          <xdr:cNvSpPr txBox="1"/>
        </xdr:nvSpPr>
        <xdr:spPr>
          <a:xfrm>
            <a:off x="10381128" y="15446189"/>
            <a:ext cx="753035" cy="331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2</a:t>
            </a: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88495000-7A17-4C7C-9E5F-9D20AA07E87D}"/>
              </a:ext>
            </a:extLst>
          </xdr:cNvPr>
          <xdr:cNvSpPr/>
        </xdr:nvSpPr>
        <xdr:spPr>
          <a:xfrm>
            <a:off x="11663081" y="19085859"/>
            <a:ext cx="645460" cy="717177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B3434BCA-FC8F-4FC9-B08F-419367AF33E0}"/>
              </a:ext>
            </a:extLst>
          </xdr:cNvPr>
          <xdr:cNvSpPr txBox="1"/>
        </xdr:nvSpPr>
        <xdr:spPr>
          <a:xfrm>
            <a:off x="11429998" y="19650635"/>
            <a:ext cx="753035" cy="331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3</a:t>
            </a: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7E1104ED-587D-4214-A08E-F7DCA879794B}"/>
              </a:ext>
            </a:extLst>
          </xdr:cNvPr>
          <xdr:cNvSpPr/>
        </xdr:nvSpPr>
        <xdr:spPr>
          <a:xfrm>
            <a:off x="6499411" y="15240002"/>
            <a:ext cx="1541930" cy="215152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27819355-860E-4597-BB31-F2DBC54E352E}"/>
              </a:ext>
            </a:extLst>
          </xdr:cNvPr>
          <xdr:cNvSpPr txBox="1"/>
        </xdr:nvSpPr>
        <xdr:spPr>
          <a:xfrm>
            <a:off x="6526306" y="15410329"/>
            <a:ext cx="753035" cy="331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600" b="0">
                <a:solidFill>
                  <a:srgbClr val="FF0000"/>
                </a:solidFill>
              </a:rPr>
              <a:t>4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173404</xdr:colOff>
      <xdr:row>0</xdr:row>
      <xdr:rowOff>124946</xdr:rowOff>
    </xdr:from>
    <xdr:to>
      <xdr:col>5</xdr:col>
      <xdr:colOff>8965</xdr:colOff>
      <xdr:row>4</xdr:row>
      <xdr:rowOff>104810</xdr:rowOff>
    </xdr:to>
    <xdr:pic>
      <xdr:nvPicPr>
        <xdr:cNvPr id="2" name="3 Imagen" descr="ASDC picture/link">
          <a:extLst>
            <a:ext uri="{FF2B5EF4-FFF2-40B4-BE49-F238E27FC236}">
              <a16:creationId xmlns:a16="http://schemas.microsoft.com/office/drawing/2014/main" id="{9D09DE61-80BA-4C32-A963-C27EEE46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392" y="124946"/>
          <a:ext cx="2471185" cy="8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179294</xdr:colOff>
      <xdr:row>0</xdr:row>
      <xdr:rowOff>73960</xdr:rowOff>
    </xdr:from>
    <xdr:to>
      <xdr:col>12</xdr:col>
      <xdr:colOff>788461</xdr:colOff>
      <xdr:row>4</xdr:row>
      <xdr:rowOff>120113</xdr:rowOff>
    </xdr:to>
    <xdr:pic>
      <xdr:nvPicPr>
        <xdr:cNvPr id="3" name="2 Imagen" descr="NASA logo">
          <a:extLst>
            <a:ext uri="{FF2B5EF4-FFF2-40B4-BE49-F238E27FC236}">
              <a16:creationId xmlns:a16="http://schemas.microsoft.com/office/drawing/2014/main" id="{21A2474D-E770-4038-B9C8-C3BFD9C9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3153" y="73960"/>
          <a:ext cx="1487708" cy="90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304800</xdr:colOff>
      <xdr:row>4</xdr:row>
      <xdr:rowOff>112395</xdr:rowOff>
    </xdr:to>
    <xdr:sp macro="" textlink="">
      <xdr:nvSpPr>
        <xdr:cNvPr id="4" name="AutoShape 1" descr="NASA logo">
          <a:extLst>
            <a:ext uri="{FF2B5EF4-FFF2-40B4-BE49-F238E27FC236}">
              <a16:creationId xmlns:a16="http://schemas.microsoft.com/office/drawing/2014/main" id="{8E679C85-E62E-4607-A0BC-105F342CBE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548640"/>
          <a:ext cx="304800" cy="28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1192695</xdr:colOff>
      <xdr:row>1</xdr:row>
      <xdr:rowOff>92765</xdr:rowOff>
    </xdr:from>
    <xdr:to>
      <xdr:col>3</xdr:col>
      <xdr:colOff>4028660</xdr:colOff>
      <xdr:row>7</xdr:row>
      <xdr:rowOff>120583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B0C0F-7E38-4679-B7A8-6A0BD6EC4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6504" y="278295"/>
          <a:ext cx="2835965" cy="114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1"/>
  <sheetViews>
    <sheetView tabSelected="1" view="pageBreakPreview" topLeftCell="A7" zoomScaleNormal="100" zoomScaleSheetLayoutView="100" workbookViewId="0">
      <selection activeCell="F16" sqref="F16:G17"/>
    </sheetView>
  </sheetViews>
  <sheetFormatPr defaultRowHeight="16.8" x14ac:dyDescent="0.4"/>
  <cols>
    <col min="1" max="1" width="5.44140625" style="1" customWidth="1"/>
    <col min="2" max="2" width="5.109375" style="1" customWidth="1"/>
    <col min="3" max="4" width="10.88671875" style="1" customWidth="1"/>
    <col min="5" max="5" width="13.88671875" style="1" customWidth="1"/>
    <col min="6" max="6" width="14" style="1" customWidth="1"/>
    <col min="7" max="7" width="15.6640625" style="1" customWidth="1"/>
    <col min="8" max="8" width="10.88671875" style="1" customWidth="1"/>
    <col min="9" max="9" width="12.6640625" style="1" customWidth="1"/>
    <col min="10" max="11" width="10.88671875" style="1" customWidth="1"/>
    <col min="12" max="12" width="13.6640625" style="1" customWidth="1"/>
    <col min="13" max="14" width="10.88671875" style="1" customWidth="1"/>
    <col min="15" max="15" width="6.5546875" style="1" customWidth="1"/>
    <col min="16" max="258" width="10.88671875" style="1" customWidth="1"/>
    <col min="259" max="16384" width="8.88671875" style="1"/>
  </cols>
  <sheetData>
    <row r="2" spans="2:24" ht="15" customHeight="1" x14ac:dyDescent="0.4">
      <c r="H2" s="113" t="s">
        <v>145</v>
      </c>
      <c r="I2" s="113"/>
      <c r="J2" s="113"/>
      <c r="K2" s="113"/>
      <c r="L2" s="113"/>
      <c r="M2" s="113"/>
      <c r="N2" s="113"/>
    </row>
    <row r="3" spans="2:24" ht="27" x14ac:dyDescent="0.4">
      <c r="G3" s="2"/>
      <c r="H3" s="113"/>
      <c r="I3" s="113"/>
      <c r="J3" s="113"/>
      <c r="K3" s="113"/>
      <c r="L3" s="113"/>
      <c r="M3" s="113"/>
      <c r="N3" s="113"/>
      <c r="S3" s="106" t="s">
        <v>149</v>
      </c>
      <c r="T3" s="107"/>
      <c r="U3" s="107"/>
      <c r="V3" s="107"/>
      <c r="W3" s="107"/>
      <c r="X3" s="107"/>
    </row>
    <row r="4" spans="2:24" ht="27" x14ac:dyDescent="0.4">
      <c r="G4" s="2"/>
      <c r="H4" s="113"/>
      <c r="I4" s="113"/>
      <c r="J4" s="113"/>
      <c r="K4" s="113"/>
      <c r="L4" s="113"/>
      <c r="M4" s="113"/>
      <c r="N4" s="113"/>
    </row>
    <row r="5" spans="2:24" ht="27.6" thickBot="1" x14ac:dyDescent="0.45">
      <c r="G5" s="2"/>
      <c r="H5" s="113"/>
      <c r="I5" s="113"/>
      <c r="J5" s="113"/>
      <c r="K5" s="113"/>
      <c r="L5" s="113"/>
      <c r="M5" s="113"/>
      <c r="N5" s="113"/>
    </row>
    <row r="6" spans="2:24" ht="17.399999999999999" thickBot="1" x14ac:dyDescent="0.45">
      <c r="B6" s="4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2:24" ht="45" customHeight="1" thickBot="1" x14ac:dyDescent="0.45">
      <c r="B7" s="42"/>
      <c r="C7" s="88" t="s">
        <v>147</v>
      </c>
      <c r="D7" s="89"/>
      <c r="E7" s="90"/>
      <c r="F7" s="3">
        <v>30</v>
      </c>
      <c r="G7" s="57" t="s">
        <v>0</v>
      </c>
      <c r="H7" s="43"/>
      <c r="I7" s="88" t="s">
        <v>107</v>
      </c>
      <c r="J7" s="89"/>
      <c r="K7" s="90"/>
      <c r="L7" s="3" t="s">
        <v>58</v>
      </c>
      <c r="M7" s="111" t="str">
        <f>VLOOKUP(L7,'Tarifas CFE'!C10:D34,2,0)</f>
        <v>Domestico de Alto Consumo</v>
      </c>
      <c r="N7" s="112"/>
      <c r="O7" s="44"/>
    </row>
    <row r="8" spans="2:24" ht="16.8" customHeight="1" thickBot="1" x14ac:dyDescent="0.45">
      <c r="B8" s="42"/>
      <c r="C8" s="5"/>
      <c r="D8" s="5"/>
      <c r="E8" s="5"/>
      <c r="F8" s="6"/>
      <c r="G8" s="45"/>
      <c r="H8" s="43"/>
      <c r="I8" s="43"/>
      <c r="J8" s="43"/>
      <c r="K8" s="43"/>
      <c r="L8" s="43"/>
      <c r="M8" s="43"/>
      <c r="N8" s="43"/>
      <c r="O8" s="46"/>
    </row>
    <row r="9" spans="2:24" ht="30" customHeight="1" thickBot="1" x14ac:dyDescent="0.45">
      <c r="B9" s="42"/>
      <c r="C9" s="91" t="s">
        <v>108</v>
      </c>
      <c r="D9" s="92"/>
      <c r="E9" s="58" t="s">
        <v>2</v>
      </c>
      <c r="F9" s="7">
        <v>2148</v>
      </c>
      <c r="G9" s="61" t="s">
        <v>1</v>
      </c>
      <c r="H9" s="43"/>
      <c r="I9" s="88" t="s">
        <v>109</v>
      </c>
      <c r="J9" s="89"/>
      <c r="K9" s="90"/>
      <c r="L9" s="8" t="s">
        <v>56</v>
      </c>
      <c r="M9" s="66">
        <f>VLOOKUP(L9,'Incidencia Solar'!A8:N39,14,0)</f>
        <v>4.4000000000000004</v>
      </c>
      <c r="N9" s="67" t="s">
        <v>9</v>
      </c>
      <c r="O9" s="46"/>
    </row>
    <row r="10" spans="2:24" ht="30" customHeight="1" thickBot="1" x14ac:dyDescent="0.45">
      <c r="B10" s="42"/>
      <c r="C10" s="93"/>
      <c r="D10" s="94"/>
      <c r="E10" s="59" t="s">
        <v>3</v>
      </c>
      <c r="F10" s="9">
        <v>2100</v>
      </c>
      <c r="G10" s="62" t="s">
        <v>1</v>
      </c>
      <c r="H10" s="43"/>
      <c r="I10" s="43"/>
      <c r="J10" s="43"/>
      <c r="K10" s="43"/>
      <c r="L10" s="43"/>
      <c r="M10" s="43"/>
      <c r="N10" s="43"/>
      <c r="O10" s="46"/>
    </row>
    <row r="11" spans="2:24" ht="30" customHeight="1" x14ac:dyDescent="0.4">
      <c r="B11" s="42"/>
      <c r="C11" s="93"/>
      <c r="D11" s="94"/>
      <c r="E11" s="59" t="s">
        <v>4</v>
      </c>
      <c r="F11" s="9">
        <v>2000</v>
      </c>
      <c r="G11" s="62" t="s">
        <v>1</v>
      </c>
      <c r="H11" s="43"/>
      <c r="I11" s="69" t="s">
        <v>112</v>
      </c>
      <c r="J11" s="70"/>
      <c r="K11" s="70"/>
      <c r="L11" s="64"/>
      <c r="M11" s="64"/>
      <c r="N11" s="65"/>
      <c r="O11" s="46"/>
    </row>
    <row r="12" spans="2:24" ht="30" customHeight="1" x14ac:dyDescent="0.4">
      <c r="B12" s="42"/>
      <c r="C12" s="93"/>
      <c r="D12" s="94"/>
      <c r="E12" s="59" t="s">
        <v>5</v>
      </c>
      <c r="F12" s="9">
        <v>2148</v>
      </c>
      <c r="G12" s="62" t="s">
        <v>1</v>
      </c>
      <c r="H12" s="43"/>
      <c r="I12" s="102" t="s">
        <v>110</v>
      </c>
      <c r="J12" s="103"/>
      <c r="K12" s="103"/>
      <c r="L12" s="120">
        <f>SUM(F9:F14)/6</f>
        <v>2099.3333333333335</v>
      </c>
      <c r="M12" s="120"/>
      <c r="N12" s="62" t="s">
        <v>1</v>
      </c>
      <c r="O12" s="46"/>
    </row>
    <row r="13" spans="2:24" ht="30" customHeight="1" thickBot="1" x14ac:dyDescent="0.45">
      <c r="B13" s="42"/>
      <c r="C13" s="93"/>
      <c r="D13" s="94"/>
      <c r="E13" s="59" t="s">
        <v>6</v>
      </c>
      <c r="F13" s="9">
        <v>2100</v>
      </c>
      <c r="G13" s="62" t="s">
        <v>1</v>
      </c>
      <c r="H13" s="43"/>
      <c r="I13" s="104" t="s">
        <v>111</v>
      </c>
      <c r="J13" s="105"/>
      <c r="K13" s="105"/>
      <c r="L13" s="68">
        <f>L12/F7</f>
        <v>69.977777777777789</v>
      </c>
      <c r="M13" s="68"/>
      <c r="N13" s="63" t="s">
        <v>1</v>
      </c>
      <c r="O13" s="46"/>
    </row>
    <row r="14" spans="2:24" ht="30" customHeight="1" thickBot="1" x14ac:dyDescent="0.45">
      <c r="B14" s="42"/>
      <c r="C14" s="95"/>
      <c r="D14" s="96"/>
      <c r="E14" s="60" t="s">
        <v>7</v>
      </c>
      <c r="F14" s="12">
        <v>2100</v>
      </c>
      <c r="G14" s="63" t="s">
        <v>1</v>
      </c>
      <c r="H14" s="43"/>
      <c r="I14" s="101"/>
      <c r="J14" s="101"/>
      <c r="K14" s="101"/>
      <c r="L14" s="119"/>
      <c r="M14" s="119"/>
      <c r="N14" s="47"/>
      <c r="O14" s="46"/>
    </row>
    <row r="15" spans="2:24" ht="17.399999999999999" thickBot="1" x14ac:dyDescent="0.45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6"/>
    </row>
    <row r="16" spans="2:24" ht="16.8" customHeight="1" x14ac:dyDescent="0.4">
      <c r="B16" s="42"/>
      <c r="C16" s="43"/>
      <c r="D16" s="91" t="s">
        <v>113</v>
      </c>
      <c r="E16" s="92"/>
      <c r="F16" s="97" t="s">
        <v>137</v>
      </c>
      <c r="G16" s="98"/>
      <c r="H16" s="43"/>
      <c r="I16" s="91" t="s">
        <v>144</v>
      </c>
      <c r="J16" s="92"/>
      <c r="K16" s="92"/>
      <c r="L16" s="114">
        <f>VLOOKUP(F16,'SOLG-SFIR'!C6:E31,3,0)</f>
        <v>83.16</v>
      </c>
      <c r="M16" s="114"/>
      <c r="N16" s="116" t="s">
        <v>1</v>
      </c>
      <c r="O16" s="46"/>
    </row>
    <row r="17" spans="2:27" ht="16.8" customHeight="1" thickBot="1" x14ac:dyDescent="0.45">
      <c r="B17" s="42"/>
      <c r="C17" s="43"/>
      <c r="D17" s="95"/>
      <c r="E17" s="96"/>
      <c r="F17" s="99"/>
      <c r="G17" s="100"/>
      <c r="H17" s="43"/>
      <c r="I17" s="95"/>
      <c r="J17" s="96"/>
      <c r="K17" s="96"/>
      <c r="L17" s="115"/>
      <c r="M17" s="115"/>
      <c r="N17" s="117"/>
      <c r="O17" s="46"/>
    </row>
    <row r="18" spans="2:27" ht="17.399999999999999" thickBot="1" x14ac:dyDescent="0.4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6"/>
    </row>
    <row r="19" spans="2:27" ht="16.8" customHeight="1" x14ac:dyDescent="0.4">
      <c r="B19" s="42"/>
      <c r="C19" s="81" t="s">
        <v>150</v>
      </c>
      <c r="D19" s="82"/>
      <c r="E19" s="48"/>
      <c r="F19" s="118" t="s">
        <v>8</v>
      </c>
      <c r="G19" s="118"/>
      <c r="H19" s="118"/>
      <c r="I19" s="72">
        <f>(L16*100)/L13</f>
        <v>118.83772626230548</v>
      </c>
      <c r="J19" s="73"/>
      <c r="K19" s="74"/>
      <c r="L19" s="71" t="s">
        <v>146</v>
      </c>
      <c r="M19" s="71"/>
      <c r="N19" s="71"/>
      <c r="O19" s="46"/>
    </row>
    <row r="20" spans="2:27" ht="16.8" customHeight="1" x14ac:dyDescent="0.4">
      <c r="B20" s="42"/>
      <c r="C20" s="83">
        <f>VLOOKUP(F16,'SOLG-SFIR'!C6:D31,2,0)</f>
        <v>18.899999999999999</v>
      </c>
      <c r="D20" s="84"/>
      <c r="E20" s="87"/>
      <c r="F20" s="118"/>
      <c r="G20" s="118"/>
      <c r="H20" s="118"/>
      <c r="I20" s="75"/>
      <c r="J20" s="76"/>
      <c r="K20" s="77"/>
      <c r="L20" s="71"/>
      <c r="M20" s="71"/>
      <c r="N20" s="71"/>
      <c r="O20" s="46"/>
    </row>
    <row r="21" spans="2:27" ht="16.8" customHeight="1" thickBot="1" x14ac:dyDescent="0.45">
      <c r="B21" s="42"/>
      <c r="C21" s="85"/>
      <c r="D21" s="86"/>
      <c r="E21" s="87"/>
      <c r="F21" s="118"/>
      <c r="G21" s="118"/>
      <c r="H21" s="118"/>
      <c r="I21" s="78"/>
      <c r="J21" s="79"/>
      <c r="K21" s="80"/>
      <c r="L21" s="71"/>
      <c r="M21" s="71"/>
      <c r="N21" s="71"/>
      <c r="O21" s="46"/>
    </row>
    <row r="22" spans="2:27" ht="16.8" customHeight="1" thickBot="1" x14ac:dyDescent="0.45">
      <c r="B22" s="49"/>
      <c r="C22" s="50"/>
      <c r="D22" s="50"/>
      <c r="E22" s="51"/>
      <c r="F22" s="52"/>
      <c r="G22" s="52"/>
      <c r="H22" s="52"/>
      <c r="I22" s="53"/>
      <c r="J22" s="53"/>
      <c r="K22" s="54"/>
      <c r="L22" s="55"/>
      <c r="M22" s="55"/>
      <c r="N22" s="55"/>
      <c r="O22" s="56"/>
      <c r="V22" s="106"/>
      <c r="W22" s="107"/>
      <c r="X22" s="107"/>
      <c r="Y22" s="107"/>
      <c r="Z22" s="107"/>
      <c r="AA22" s="107"/>
    </row>
    <row r="23" spans="2:27" ht="16.8" customHeight="1" x14ac:dyDescent="0.4">
      <c r="E23" s="14"/>
      <c r="F23" s="39"/>
      <c r="G23" s="39"/>
      <c r="H23" s="39"/>
      <c r="I23" s="15"/>
      <c r="J23" s="15"/>
      <c r="K23" s="16"/>
      <c r="L23" s="40"/>
      <c r="M23" s="40"/>
      <c r="N23" s="40"/>
    </row>
    <row r="24" spans="2:27" ht="16.8" customHeight="1" x14ac:dyDescent="0.4">
      <c r="E24" s="14"/>
      <c r="F24" s="39"/>
      <c r="G24" s="39"/>
      <c r="H24" s="39"/>
      <c r="I24" s="15"/>
      <c r="J24" s="15"/>
      <c r="K24" s="16"/>
      <c r="L24" s="106" t="s">
        <v>148</v>
      </c>
      <c r="M24" s="107"/>
      <c r="N24" s="107"/>
      <c r="O24" s="107"/>
      <c r="P24" s="107"/>
      <c r="Q24" s="107"/>
    </row>
    <row r="25" spans="2:27" ht="15" customHeight="1" x14ac:dyDescent="0.4"/>
    <row r="27" spans="2:27" x14ac:dyDescent="0.4">
      <c r="M27" s="108"/>
      <c r="N27" s="108"/>
      <c r="O27" s="109"/>
      <c r="P27" s="110"/>
    </row>
    <row r="28" spans="2:27" x14ac:dyDescent="0.4">
      <c r="M28" s="108"/>
      <c r="N28" s="108"/>
      <c r="O28" s="109"/>
      <c r="P28" s="110"/>
    </row>
    <row r="29" spans="2:27" x14ac:dyDescent="0.4">
      <c r="M29" s="108"/>
      <c r="N29" s="108"/>
      <c r="O29" s="109"/>
      <c r="P29" s="110"/>
    </row>
    <row r="30" spans="2:27" x14ac:dyDescent="0.4">
      <c r="M30" s="108"/>
      <c r="N30" s="108"/>
      <c r="O30" s="108"/>
      <c r="P30" s="110"/>
    </row>
    <row r="31" spans="2:27" x14ac:dyDescent="0.4">
      <c r="M31" s="17"/>
      <c r="N31" s="108"/>
      <c r="O31" s="108"/>
      <c r="P31" s="110"/>
    </row>
  </sheetData>
  <sheetProtection algorithmName="SHA-512" hashValue="SZdI0lQ5tM6BzIzYukxrR0OZmpkqDNrSxEUNELzVEKoAfIP7mm2Aorng0UPaUh0rQHfG3P249zHy4A5Mn4+3uA==" saltValue="SIRmJXliGcwgE+nOAWp5Jg==" spinCount="100000" sheet="1" objects="1" scenarios="1"/>
  <mergeCells count="31">
    <mergeCell ref="V22:AA22"/>
    <mergeCell ref="S3:X3"/>
    <mergeCell ref="M27:M30"/>
    <mergeCell ref="N27:N31"/>
    <mergeCell ref="O27:O31"/>
    <mergeCell ref="P27:P31"/>
    <mergeCell ref="M7:N7"/>
    <mergeCell ref="L24:Q24"/>
    <mergeCell ref="H2:N5"/>
    <mergeCell ref="L16:M17"/>
    <mergeCell ref="N16:N17"/>
    <mergeCell ref="F19:H21"/>
    <mergeCell ref="L14:M14"/>
    <mergeCell ref="L12:M12"/>
    <mergeCell ref="C7:E7"/>
    <mergeCell ref="C9:D14"/>
    <mergeCell ref="I9:K9"/>
    <mergeCell ref="I7:K7"/>
    <mergeCell ref="D16:E17"/>
    <mergeCell ref="F16:G17"/>
    <mergeCell ref="I16:K17"/>
    <mergeCell ref="I14:K14"/>
    <mergeCell ref="I12:K12"/>
    <mergeCell ref="I13:K13"/>
    <mergeCell ref="L13:M13"/>
    <mergeCell ref="I11:K11"/>
    <mergeCell ref="L19:N21"/>
    <mergeCell ref="I19:K21"/>
    <mergeCell ref="C19:D19"/>
    <mergeCell ref="C20:D21"/>
    <mergeCell ref="E20:E21"/>
  </mergeCells>
  <conditionalFormatting sqref="I19">
    <cfRule type="cellIs" dxfId="5" priority="2" operator="equal">
      <formula>115</formula>
    </cfRule>
    <cfRule type="cellIs" dxfId="4" priority="3" operator="equal">
      <formula>70</formula>
    </cfRule>
    <cfRule type="cellIs" dxfId="3" priority="4" operator="greaterThan">
      <formula>115</formula>
    </cfRule>
    <cfRule type="cellIs" dxfId="2" priority="5" operator="lessThan">
      <formula>69</formula>
    </cfRule>
    <cfRule type="cellIs" dxfId="1" priority="6" operator="greaterThan">
      <formula>70</formula>
    </cfRule>
  </conditionalFormatting>
  <conditionalFormatting sqref="I19:K21">
    <cfRule type="cellIs" dxfId="0" priority="1" operator="lessThan">
      <formula>70</formula>
    </cfRule>
  </conditionalFormatting>
  <dataValidations count="1">
    <dataValidation type="list" allowBlank="1" showInputMessage="1" showErrorMessage="1" sqref="F7">
      <formula1>"30,60"</formula1>
    </dataValidation>
  </dataValidations>
  <pageMargins left="0.7" right="0.7" top="0.75" bottom="0.75" header="0.3" footer="0.3"/>
  <pageSetup scale="2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'Tarifas CFE'!$C$10:$C$34</xm:f>
          </x14:formula1>
          <xm:sqref>L7</xm:sqref>
        </x14:dataValidation>
        <x14:dataValidation type="list" allowBlank="1" showInputMessage="1" showErrorMessage="1">
          <x14:formula1>
            <xm:f>'SOLG-SFIR'!$C$6:$C$31</xm:f>
          </x14:formula1>
          <xm:sqref>F16:G17</xm:sqref>
        </x14:dataValidation>
        <x14:dataValidation type="list" allowBlank="1" showInputMessage="1" showErrorMessage="1">
          <x14:formula1>
            <xm:f>'Incidencia Solar'!$A$8:$A$39</xm:f>
          </x14:formula1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topLeftCell="A7" zoomScale="85" zoomScaleNormal="100" zoomScaleSheetLayoutView="85" workbookViewId="0">
      <selection activeCell="B31" sqref="B31"/>
    </sheetView>
  </sheetViews>
  <sheetFormatPr defaultColWidth="11.5546875" defaultRowHeight="16.8" x14ac:dyDescent="0.4"/>
  <cols>
    <col min="1" max="1" width="28" style="13" customWidth="1"/>
    <col min="2" max="13" width="12.77734375" style="1" customWidth="1"/>
    <col min="14" max="14" width="29.44140625" style="1" customWidth="1"/>
    <col min="15" max="16384" width="11.5546875" style="1"/>
  </cols>
  <sheetData>
    <row r="1" spans="1:14" x14ac:dyDescent="0.4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4">
      <c r="A2" s="18"/>
      <c r="B2" s="19"/>
      <c r="C2" s="19"/>
      <c r="D2" s="19"/>
      <c r="E2" s="19"/>
      <c r="F2" s="19"/>
      <c r="G2" s="124" t="s">
        <v>10</v>
      </c>
      <c r="H2" s="124"/>
      <c r="I2" s="124"/>
      <c r="J2" s="124"/>
      <c r="K2" s="124"/>
      <c r="L2" s="19"/>
      <c r="M2" s="19"/>
      <c r="N2" s="19"/>
    </row>
    <row r="3" spans="1:14" x14ac:dyDescent="0.4">
      <c r="A3" s="18"/>
      <c r="B3" s="19"/>
      <c r="C3" s="19"/>
      <c r="D3" s="19"/>
      <c r="E3" s="19"/>
      <c r="F3" s="19"/>
      <c r="G3" s="124"/>
      <c r="H3" s="124"/>
      <c r="I3" s="124"/>
      <c r="J3" s="124"/>
      <c r="K3" s="124"/>
      <c r="L3" s="19"/>
      <c r="M3" s="19"/>
      <c r="N3" s="19"/>
    </row>
    <row r="4" spans="1:14" x14ac:dyDescent="0.4">
      <c r="A4" s="18"/>
      <c r="B4" s="19"/>
      <c r="C4" s="19"/>
      <c r="D4" s="19"/>
      <c r="E4" s="19"/>
      <c r="F4" s="19"/>
      <c r="G4" s="124"/>
      <c r="H4" s="124"/>
      <c r="I4" s="124"/>
      <c r="J4" s="124"/>
      <c r="K4" s="124"/>
      <c r="L4" s="19"/>
      <c r="M4" s="19"/>
      <c r="N4" s="19"/>
    </row>
    <row r="5" spans="1:14" x14ac:dyDescent="0.4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4">
      <c r="A6" s="20"/>
      <c r="B6" s="121" t="s">
        <v>11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1:14" ht="50.4" x14ac:dyDescent="0.4">
      <c r="A7" s="4" t="s">
        <v>12</v>
      </c>
      <c r="B7" s="21" t="s">
        <v>43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 t="s">
        <v>52</v>
      </c>
      <c r="L7" s="21" t="s">
        <v>53</v>
      </c>
      <c r="M7" s="22" t="s">
        <v>54</v>
      </c>
      <c r="N7" s="23" t="s">
        <v>13</v>
      </c>
    </row>
    <row r="8" spans="1:14" x14ac:dyDescent="0.4">
      <c r="A8" s="13" t="s">
        <v>56</v>
      </c>
      <c r="B8" s="24">
        <v>4.78</v>
      </c>
      <c r="C8" s="24">
        <v>5.73</v>
      </c>
      <c r="D8" s="24">
        <v>6.55</v>
      </c>
      <c r="E8" s="24">
        <v>6.5</v>
      </c>
      <c r="F8" s="24">
        <v>6.24</v>
      </c>
      <c r="G8" s="24">
        <v>5.6</v>
      </c>
      <c r="H8" s="24">
        <v>5.51</v>
      </c>
      <c r="I8" s="24">
        <v>5.42</v>
      </c>
      <c r="J8" s="24">
        <v>4.95</v>
      </c>
      <c r="K8" s="24">
        <v>4.92</v>
      </c>
      <c r="L8" s="24">
        <v>4.8099999999999996</v>
      </c>
      <c r="M8" s="25">
        <v>4.49</v>
      </c>
      <c r="N8" s="26">
        <v>4.4000000000000004</v>
      </c>
    </row>
    <row r="9" spans="1:14" x14ac:dyDescent="0.4">
      <c r="A9" s="13" t="s">
        <v>14</v>
      </c>
      <c r="B9" s="24">
        <v>4.1100000000000003</v>
      </c>
      <c r="C9" s="24">
        <v>4.91</v>
      </c>
      <c r="D9" s="24">
        <v>6.08</v>
      </c>
      <c r="E9" s="24">
        <v>6.75</v>
      </c>
      <c r="F9" s="24">
        <v>7.22</v>
      </c>
      <c r="G9" s="24">
        <v>7.12</v>
      </c>
      <c r="H9" s="24">
        <v>6.85</v>
      </c>
      <c r="I9" s="24">
        <v>6.33</v>
      </c>
      <c r="J9" s="24">
        <v>5.72</v>
      </c>
      <c r="K9" s="24">
        <v>5.13</v>
      </c>
      <c r="L9" s="24">
        <v>4.3499999999999996</v>
      </c>
      <c r="M9" s="25">
        <v>3.75</v>
      </c>
      <c r="N9" s="26">
        <f t="shared" ref="N9:N28" si="0">(SUM(B9:M9)/12)-1</f>
        <v>4.6933333333333325</v>
      </c>
    </row>
    <row r="10" spans="1:14" x14ac:dyDescent="0.4">
      <c r="A10" s="13" t="s">
        <v>15</v>
      </c>
      <c r="B10" s="24">
        <v>3.8</v>
      </c>
      <c r="C10" s="24">
        <v>4.66</v>
      </c>
      <c r="D10" s="24">
        <v>6.19</v>
      </c>
      <c r="E10" s="24">
        <v>7.31</v>
      </c>
      <c r="F10" s="24">
        <v>7.72</v>
      </c>
      <c r="G10" s="24">
        <v>7.71</v>
      </c>
      <c r="H10" s="24">
        <v>6.69</v>
      </c>
      <c r="I10" s="24">
        <v>6.14</v>
      </c>
      <c r="J10" s="24">
        <v>5.81</v>
      </c>
      <c r="K10" s="24">
        <v>5.0599999999999996</v>
      </c>
      <c r="L10" s="24">
        <v>4.17</v>
      </c>
      <c r="M10" s="25">
        <v>3.54</v>
      </c>
      <c r="N10" s="26">
        <f t="shared" si="0"/>
        <v>4.7333333333333343</v>
      </c>
    </row>
    <row r="11" spans="1:14" x14ac:dyDescent="0.4">
      <c r="A11" s="13" t="s">
        <v>16</v>
      </c>
      <c r="B11" s="24">
        <v>4.03</v>
      </c>
      <c r="C11" s="24">
        <v>4.9400000000000004</v>
      </c>
      <c r="D11" s="24">
        <v>6.35</v>
      </c>
      <c r="E11" s="24">
        <v>7.14</v>
      </c>
      <c r="F11" s="24">
        <v>7.44</v>
      </c>
      <c r="G11" s="24">
        <v>6.73</v>
      </c>
      <c r="H11" s="24">
        <v>6.02</v>
      </c>
      <c r="I11" s="24">
        <v>5.74</v>
      </c>
      <c r="J11" s="24">
        <v>5.5</v>
      </c>
      <c r="K11" s="24">
        <v>5.12</v>
      </c>
      <c r="L11" s="24">
        <v>4.3600000000000003</v>
      </c>
      <c r="M11" s="25">
        <v>3.74</v>
      </c>
      <c r="N11" s="26">
        <f t="shared" si="0"/>
        <v>4.5925000000000002</v>
      </c>
    </row>
    <row r="12" spans="1:14" x14ac:dyDescent="0.4">
      <c r="A12" s="13" t="s">
        <v>17</v>
      </c>
      <c r="B12" s="24">
        <v>4.3600000000000003</v>
      </c>
      <c r="C12" s="24">
        <v>5.25</v>
      </c>
      <c r="D12" s="24">
        <v>6.55</v>
      </c>
      <c r="E12" s="24">
        <v>7.28</v>
      </c>
      <c r="F12" s="24">
        <v>7.91</v>
      </c>
      <c r="G12" s="24">
        <v>7.68</v>
      </c>
      <c r="H12" s="24">
        <v>6.71</v>
      </c>
      <c r="I12" s="24">
        <v>6.2</v>
      </c>
      <c r="J12" s="24">
        <v>5.68</v>
      </c>
      <c r="K12" s="24">
        <v>5.47</v>
      </c>
      <c r="L12" s="24">
        <v>4.63</v>
      </c>
      <c r="M12" s="25">
        <v>3.99</v>
      </c>
      <c r="N12" s="26">
        <f t="shared" si="0"/>
        <v>4.9758333333333331</v>
      </c>
    </row>
    <row r="13" spans="1:14" x14ac:dyDescent="0.4">
      <c r="A13" s="13" t="s">
        <v>18</v>
      </c>
      <c r="B13" s="24">
        <v>4.42</v>
      </c>
      <c r="C13" s="24">
        <v>5.35</v>
      </c>
      <c r="D13" s="24">
        <v>6.62</v>
      </c>
      <c r="E13" s="24">
        <v>7.01</v>
      </c>
      <c r="F13" s="24">
        <v>7.15</v>
      </c>
      <c r="G13" s="24">
        <v>6.64</v>
      </c>
      <c r="H13" s="24">
        <v>5.97</v>
      </c>
      <c r="I13" s="24">
        <v>5.84</v>
      </c>
      <c r="J13" s="24">
        <v>5.34</v>
      </c>
      <c r="K13" s="24">
        <v>5.4</v>
      </c>
      <c r="L13" s="24">
        <v>4.8099999999999996</v>
      </c>
      <c r="M13" s="25">
        <v>4.17</v>
      </c>
      <c r="N13" s="26">
        <f t="shared" si="0"/>
        <v>4.7266666666666666</v>
      </c>
    </row>
    <row r="14" spans="1:14" x14ac:dyDescent="0.4">
      <c r="A14" s="13" t="s">
        <v>19</v>
      </c>
      <c r="B14" s="24">
        <v>4.6399999999999997</v>
      </c>
      <c r="C14" s="24">
        <v>5.63</v>
      </c>
      <c r="D14" s="24">
        <v>6.82</v>
      </c>
      <c r="E14" s="24">
        <v>7.38</v>
      </c>
      <c r="F14" s="24">
        <v>7.66</v>
      </c>
      <c r="G14" s="24">
        <v>6.58</v>
      </c>
      <c r="H14" s="24">
        <v>5.86</v>
      </c>
      <c r="I14" s="24">
        <v>5.76</v>
      </c>
      <c r="J14" s="24">
        <v>5.33</v>
      </c>
      <c r="K14" s="24">
        <v>5.43</v>
      </c>
      <c r="L14" s="24">
        <v>5.0599999999999996</v>
      </c>
      <c r="M14" s="25">
        <v>4.4000000000000004</v>
      </c>
      <c r="N14" s="26">
        <f t="shared" si="0"/>
        <v>4.8791666666666664</v>
      </c>
    </row>
    <row r="15" spans="1:14" x14ac:dyDescent="0.4">
      <c r="A15" s="13" t="s">
        <v>20</v>
      </c>
      <c r="B15" s="24">
        <v>4.57</v>
      </c>
      <c r="C15" s="24">
        <v>5.51</v>
      </c>
      <c r="D15" s="24">
        <v>6.62</v>
      </c>
      <c r="E15" s="24">
        <v>6.95</v>
      </c>
      <c r="F15" s="24">
        <v>7</v>
      </c>
      <c r="G15" s="24">
        <v>6.36</v>
      </c>
      <c r="H15" s="24">
        <v>6.02</v>
      </c>
      <c r="I15" s="24">
        <v>5.95</v>
      </c>
      <c r="J15" s="24">
        <v>5.41</v>
      </c>
      <c r="K15" s="24">
        <v>5.34</v>
      </c>
      <c r="L15" s="24">
        <v>5.0199999999999996</v>
      </c>
      <c r="M15" s="25">
        <v>4.41</v>
      </c>
      <c r="N15" s="26">
        <f t="shared" si="0"/>
        <v>4.7633333333333328</v>
      </c>
    </row>
    <row r="16" spans="1:14" x14ac:dyDescent="0.4">
      <c r="A16" s="13" t="s">
        <v>21</v>
      </c>
      <c r="B16" s="24">
        <v>3.83</v>
      </c>
      <c r="C16" s="24">
        <v>4.6100000000000003</v>
      </c>
      <c r="D16" s="24">
        <v>5.73</v>
      </c>
      <c r="E16" s="24">
        <v>5.94</v>
      </c>
      <c r="F16" s="24">
        <v>6.27</v>
      </c>
      <c r="G16" s="24">
        <v>6.19</v>
      </c>
      <c r="H16" s="24">
        <v>6.06</v>
      </c>
      <c r="I16" s="24">
        <v>5.74</v>
      </c>
      <c r="J16" s="24">
        <v>5.05</v>
      </c>
      <c r="K16" s="24">
        <v>4.66</v>
      </c>
      <c r="L16" s="24">
        <v>4.2</v>
      </c>
      <c r="M16" s="25">
        <v>3.64</v>
      </c>
      <c r="N16" s="26">
        <f t="shared" si="0"/>
        <v>4.16</v>
      </c>
    </row>
    <row r="17" spans="1:14" x14ac:dyDescent="0.4">
      <c r="A17" s="13" t="s">
        <v>22</v>
      </c>
      <c r="B17" s="24">
        <v>3.83</v>
      </c>
      <c r="C17" s="24">
        <v>4.6100000000000003</v>
      </c>
      <c r="D17" s="24">
        <v>5.73</v>
      </c>
      <c r="E17" s="24">
        <v>5.94</v>
      </c>
      <c r="F17" s="24">
        <v>6.27</v>
      </c>
      <c r="G17" s="24">
        <v>6.19</v>
      </c>
      <c r="H17" s="24">
        <v>6.06</v>
      </c>
      <c r="I17" s="24">
        <v>5.74</v>
      </c>
      <c r="J17" s="24">
        <v>5.05</v>
      </c>
      <c r="K17" s="24">
        <v>4.66</v>
      </c>
      <c r="L17" s="24">
        <v>4.2</v>
      </c>
      <c r="M17" s="25">
        <v>3.64</v>
      </c>
      <c r="N17" s="26">
        <f t="shared" si="0"/>
        <v>4.16</v>
      </c>
    </row>
    <row r="18" spans="1:14" x14ac:dyDescent="0.4">
      <c r="A18" s="13" t="s">
        <v>23</v>
      </c>
      <c r="B18" s="24">
        <v>4.0199999999999996</v>
      </c>
      <c r="C18" s="24">
        <v>4.78</v>
      </c>
      <c r="D18" s="24">
        <v>5.82</v>
      </c>
      <c r="E18" s="24">
        <v>6.03</v>
      </c>
      <c r="F18" s="24">
        <v>6.31</v>
      </c>
      <c r="G18" s="24">
        <v>6.17</v>
      </c>
      <c r="H18" s="24">
        <v>6.11</v>
      </c>
      <c r="I18" s="24">
        <v>5.92</v>
      </c>
      <c r="J18" s="24">
        <v>5.15</v>
      </c>
      <c r="K18" s="24">
        <v>4.82</v>
      </c>
      <c r="L18" s="24">
        <v>4.41</v>
      </c>
      <c r="M18" s="25">
        <v>3.85</v>
      </c>
      <c r="N18" s="26">
        <f t="shared" si="0"/>
        <v>4.2825000000000006</v>
      </c>
    </row>
    <row r="19" spans="1:14" x14ac:dyDescent="0.4">
      <c r="A19" s="13" t="s">
        <v>24</v>
      </c>
      <c r="B19" s="24">
        <v>4.25</v>
      </c>
      <c r="C19" s="24">
        <v>5.1100000000000003</v>
      </c>
      <c r="D19" s="24">
        <v>6.1</v>
      </c>
      <c r="E19" s="24">
        <v>6.44</v>
      </c>
      <c r="F19" s="24">
        <v>6.66</v>
      </c>
      <c r="G19" s="24">
        <v>6.39</v>
      </c>
      <c r="H19" s="24">
        <v>6.06</v>
      </c>
      <c r="I19" s="24">
        <v>6.03</v>
      </c>
      <c r="J19" s="24">
        <v>5.14</v>
      </c>
      <c r="K19" s="24">
        <v>5</v>
      </c>
      <c r="L19" s="24">
        <v>4.62</v>
      </c>
      <c r="M19" s="25">
        <v>4.07</v>
      </c>
      <c r="N19" s="26">
        <f t="shared" si="0"/>
        <v>4.4891666666666667</v>
      </c>
    </row>
    <row r="20" spans="1:14" x14ac:dyDescent="0.4">
      <c r="A20" s="13" t="s">
        <v>25</v>
      </c>
      <c r="B20" s="24">
        <v>4.7300000000000004</v>
      </c>
      <c r="C20" s="24">
        <v>5.72</v>
      </c>
      <c r="D20" s="24">
        <v>6.85</v>
      </c>
      <c r="E20" s="24">
        <v>7.2</v>
      </c>
      <c r="F20" s="24">
        <v>7.18</v>
      </c>
      <c r="G20" s="24">
        <v>6.41</v>
      </c>
      <c r="H20" s="24">
        <v>6.07</v>
      </c>
      <c r="I20" s="24">
        <v>6</v>
      </c>
      <c r="J20" s="24">
        <v>5.5</v>
      </c>
      <c r="K20" s="24">
        <v>5.49</v>
      </c>
      <c r="L20" s="24">
        <v>5.19</v>
      </c>
      <c r="M20" s="25">
        <v>4.6100000000000003</v>
      </c>
      <c r="N20" s="26">
        <f t="shared" si="0"/>
        <v>4.9125000000000005</v>
      </c>
    </row>
    <row r="21" spans="1:14" x14ac:dyDescent="0.4">
      <c r="A21" s="13" t="s">
        <v>26</v>
      </c>
      <c r="B21" s="24">
        <v>4.8099999999999996</v>
      </c>
      <c r="C21" s="24">
        <v>5.77</v>
      </c>
      <c r="D21" s="24">
        <v>6.86</v>
      </c>
      <c r="E21" s="24">
        <v>7.24</v>
      </c>
      <c r="F21" s="24">
        <v>7.15</v>
      </c>
      <c r="G21" s="24">
        <v>6.2</v>
      </c>
      <c r="H21" s="24">
        <v>5.66</v>
      </c>
      <c r="I21" s="24">
        <v>5.63</v>
      </c>
      <c r="J21" s="24">
        <v>5.21</v>
      </c>
      <c r="K21" s="24">
        <v>5.36</v>
      </c>
      <c r="L21" s="24">
        <v>5.17</v>
      </c>
      <c r="M21" s="25">
        <v>4.5999999999999996</v>
      </c>
      <c r="N21" s="26">
        <f t="shared" si="0"/>
        <v>4.8049999999999997</v>
      </c>
    </row>
    <row r="22" spans="1:14" x14ac:dyDescent="0.4">
      <c r="A22" s="13" t="s">
        <v>27</v>
      </c>
      <c r="B22" s="24">
        <v>4.8499999999999996</v>
      </c>
      <c r="C22" s="24">
        <v>5.8</v>
      </c>
      <c r="D22" s="24">
        <v>6.92</v>
      </c>
      <c r="E22" s="24">
        <v>7.18</v>
      </c>
      <c r="F22" s="24">
        <v>6.82</v>
      </c>
      <c r="G22" s="24">
        <v>5.73</v>
      </c>
      <c r="H22" s="24">
        <v>5.3</v>
      </c>
      <c r="I22" s="24">
        <v>5.2</v>
      </c>
      <c r="J22" s="24">
        <v>4.8499999999999996</v>
      </c>
      <c r="K22" s="24">
        <v>5.0199999999999996</v>
      </c>
      <c r="L22" s="24">
        <v>5.07</v>
      </c>
      <c r="M22" s="25">
        <v>4.6100000000000003</v>
      </c>
      <c r="N22" s="26">
        <f t="shared" si="0"/>
        <v>4.6125000000000007</v>
      </c>
    </row>
    <row r="23" spans="1:14" x14ac:dyDescent="0.4">
      <c r="A23" s="13" t="s">
        <v>28</v>
      </c>
      <c r="B23" s="24">
        <v>4.67</v>
      </c>
      <c r="C23" s="24">
        <v>5.64</v>
      </c>
      <c r="D23" s="24">
        <v>6.64</v>
      </c>
      <c r="E23" s="24">
        <v>6.89</v>
      </c>
      <c r="F23" s="24">
        <v>6.85</v>
      </c>
      <c r="G23" s="24">
        <v>6.36</v>
      </c>
      <c r="H23" s="24">
        <v>6.06</v>
      </c>
      <c r="I23" s="24">
        <v>6.01</v>
      </c>
      <c r="J23" s="24">
        <v>5.42</v>
      </c>
      <c r="K23" s="24">
        <v>5.31</v>
      </c>
      <c r="L23" s="24">
        <v>5.05</v>
      </c>
      <c r="M23" s="25">
        <v>4.57</v>
      </c>
      <c r="N23" s="26">
        <f t="shared" si="0"/>
        <v>4.7891666666666666</v>
      </c>
    </row>
    <row r="24" spans="1:14" x14ac:dyDescent="0.4">
      <c r="A24" s="13" t="s">
        <v>29</v>
      </c>
      <c r="B24" s="24">
        <v>4.84</v>
      </c>
      <c r="C24" s="24">
        <v>5.86</v>
      </c>
      <c r="D24" s="24">
        <v>6.81</v>
      </c>
      <c r="E24" s="24">
        <v>7.04</v>
      </c>
      <c r="F24" s="24">
        <v>6.81</v>
      </c>
      <c r="G24" s="24">
        <v>6.36</v>
      </c>
      <c r="H24" s="24">
        <v>6.14</v>
      </c>
      <c r="I24" s="24">
        <v>6.06</v>
      </c>
      <c r="J24" s="24">
        <v>5.49</v>
      </c>
      <c r="K24" s="24">
        <v>5.29</v>
      </c>
      <c r="L24" s="24">
        <v>5.09</v>
      </c>
      <c r="M24" s="25">
        <v>4.58</v>
      </c>
      <c r="N24" s="26">
        <f t="shared" si="0"/>
        <v>4.8641666666666667</v>
      </c>
    </row>
    <row r="25" spans="1:14" x14ac:dyDescent="0.4">
      <c r="A25" s="13" t="s">
        <v>30</v>
      </c>
      <c r="B25" s="24">
        <v>3.65</v>
      </c>
      <c r="C25" s="24">
        <v>4.2300000000000004</v>
      </c>
      <c r="D25" s="24">
        <v>4.8600000000000003</v>
      </c>
      <c r="E25" s="24">
        <v>5.35</v>
      </c>
      <c r="F25" s="24">
        <v>5.46</v>
      </c>
      <c r="G25" s="24">
        <v>5.07</v>
      </c>
      <c r="H25" s="24">
        <v>5.27</v>
      </c>
      <c r="I25" s="24">
        <v>5.05</v>
      </c>
      <c r="J25" s="24">
        <v>4.46</v>
      </c>
      <c r="K25" s="24">
        <v>4.29</v>
      </c>
      <c r="L25" s="24">
        <v>3.95</v>
      </c>
      <c r="M25" s="25">
        <v>3.55</v>
      </c>
      <c r="N25" s="26">
        <f t="shared" si="0"/>
        <v>3.5991666666666662</v>
      </c>
    </row>
    <row r="26" spans="1:14" x14ac:dyDescent="0.4">
      <c r="A26" s="13" t="s">
        <v>31</v>
      </c>
      <c r="B26" s="24">
        <v>4.17</v>
      </c>
      <c r="C26" s="24">
        <v>5</v>
      </c>
      <c r="D26" s="24">
        <v>5.85</v>
      </c>
      <c r="E26" s="24">
        <v>6.15</v>
      </c>
      <c r="F26" s="24">
        <v>6.26</v>
      </c>
      <c r="G26" s="24">
        <v>5.73</v>
      </c>
      <c r="H26" s="24">
        <v>5.58</v>
      </c>
      <c r="I26" s="24">
        <v>5.53</v>
      </c>
      <c r="J26" s="24">
        <v>4.75</v>
      </c>
      <c r="K26" s="24">
        <v>4.5199999999999996</v>
      </c>
      <c r="L26" s="24">
        <v>4.3499999999999996</v>
      </c>
      <c r="M26" s="25">
        <v>4</v>
      </c>
      <c r="N26" s="26">
        <f t="shared" si="0"/>
        <v>4.1574999999999998</v>
      </c>
    </row>
    <row r="27" spans="1:14" x14ac:dyDescent="0.4">
      <c r="A27" s="13" t="s">
        <v>32</v>
      </c>
      <c r="B27" s="24">
        <v>5.19</v>
      </c>
      <c r="C27" s="24">
        <v>6.1</v>
      </c>
      <c r="D27" s="24">
        <v>6.96</v>
      </c>
      <c r="E27" s="24">
        <v>7.06</v>
      </c>
      <c r="F27" s="24">
        <v>6.66</v>
      </c>
      <c r="G27" s="24">
        <v>6.01</v>
      </c>
      <c r="H27" s="24">
        <v>6.28</v>
      </c>
      <c r="I27" s="24">
        <v>6</v>
      </c>
      <c r="J27" s="24">
        <v>5.43</v>
      </c>
      <c r="K27" s="24">
        <v>5.37</v>
      </c>
      <c r="L27" s="24">
        <v>5.26</v>
      </c>
      <c r="M27" s="25">
        <v>4.9000000000000004</v>
      </c>
      <c r="N27" s="26">
        <f t="shared" si="0"/>
        <v>4.9349999999999996</v>
      </c>
    </row>
    <row r="28" spans="1:14" x14ac:dyDescent="0.4">
      <c r="A28" s="13" t="s">
        <v>33</v>
      </c>
      <c r="B28" s="24">
        <v>4.8899999999999997</v>
      </c>
      <c r="C28" s="24">
        <v>5.86</v>
      </c>
      <c r="D28" s="24">
        <v>6.9</v>
      </c>
      <c r="E28" s="24">
        <v>7.06</v>
      </c>
      <c r="F28" s="24">
        <v>6.64</v>
      </c>
      <c r="G28" s="24">
        <v>5.61</v>
      </c>
      <c r="H28" s="24">
        <v>5.3</v>
      </c>
      <c r="I28" s="24">
        <v>5.25</v>
      </c>
      <c r="J28" s="24">
        <v>4.87</v>
      </c>
      <c r="K28" s="24">
        <v>4.91</v>
      </c>
      <c r="L28" s="24">
        <v>5.03</v>
      </c>
      <c r="M28" s="25">
        <v>4.68</v>
      </c>
      <c r="N28" s="26">
        <f t="shared" si="0"/>
        <v>4.583333333333333</v>
      </c>
    </row>
    <row r="29" spans="1:14" x14ac:dyDescent="0.4">
      <c r="A29" s="13" t="s">
        <v>55</v>
      </c>
      <c r="B29" s="24">
        <v>3.77</v>
      </c>
      <c r="C29" s="24">
        <v>4.63</v>
      </c>
      <c r="D29" s="24">
        <v>5.61</v>
      </c>
      <c r="E29" s="24">
        <v>6.62</v>
      </c>
      <c r="F29" s="24">
        <v>6.33</v>
      </c>
      <c r="G29" s="24">
        <v>6</v>
      </c>
      <c r="H29" s="24">
        <v>6.2</v>
      </c>
      <c r="I29" s="24">
        <v>6.03</v>
      </c>
      <c r="J29" s="24">
        <v>5.55</v>
      </c>
      <c r="K29" s="24">
        <v>4.68</v>
      </c>
      <c r="L29" s="24">
        <v>4.07</v>
      </c>
      <c r="M29" s="25">
        <v>3.49</v>
      </c>
      <c r="N29" s="26">
        <f t="shared" ref="N29" si="1">(SUM(B29:M29)/12)-1</f>
        <v>4.248333333333334</v>
      </c>
    </row>
    <row r="30" spans="1:14" x14ac:dyDescent="0.4">
      <c r="A30" s="13" t="s">
        <v>34</v>
      </c>
      <c r="B30" s="24">
        <v>5.17</v>
      </c>
      <c r="C30" s="24">
        <v>5.98</v>
      </c>
      <c r="D30" s="24">
        <v>6.78</v>
      </c>
      <c r="E30" s="24">
        <v>6.83</v>
      </c>
      <c r="F30" s="24">
        <v>6.23</v>
      </c>
      <c r="G30" s="24">
        <v>5.42</v>
      </c>
      <c r="H30" s="24">
        <v>5.77</v>
      </c>
      <c r="I30" s="24">
        <v>5.61</v>
      </c>
      <c r="J30" s="24">
        <v>5.05</v>
      </c>
      <c r="K30" s="24">
        <v>5.22</v>
      </c>
      <c r="L30" s="24">
        <v>5.18</v>
      </c>
      <c r="M30" s="25">
        <v>4.8899999999999997</v>
      </c>
      <c r="N30" s="26">
        <f t="shared" ref="N30:N39" si="2">(SUM(B30:M30)/12)-1</f>
        <v>4.6774999999999984</v>
      </c>
    </row>
    <row r="31" spans="1:14" x14ac:dyDescent="0.4">
      <c r="A31" s="13" t="s">
        <v>32</v>
      </c>
      <c r="B31" s="24">
        <v>5.19</v>
      </c>
      <c r="C31" s="24">
        <v>6.1</v>
      </c>
      <c r="D31" s="24">
        <v>6.96</v>
      </c>
      <c r="E31" s="24">
        <v>7.06</v>
      </c>
      <c r="F31" s="24">
        <v>6.66</v>
      </c>
      <c r="G31" s="24">
        <v>6.01</v>
      </c>
      <c r="H31" s="24">
        <v>6.28</v>
      </c>
      <c r="I31" s="24">
        <v>6</v>
      </c>
      <c r="J31" s="24">
        <v>5.43</v>
      </c>
      <c r="K31" s="24">
        <v>5.37</v>
      </c>
      <c r="L31" s="24">
        <v>5.26</v>
      </c>
      <c r="M31" s="25">
        <v>4.9000000000000004</v>
      </c>
      <c r="N31" s="26">
        <f t="shared" si="2"/>
        <v>4.9349999999999996</v>
      </c>
    </row>
    <row r="32" spans="1:14" x14ac:dyDescent="0.4">
      <c r="A32" s="13" t="s">
        <v>35</v>
      </c>
      <c r="B32" s="24">
        <v>4.7300000000000004</v>
      </c>
      <c r="C32" s="24">
        <v>5.5</v>
      </c>
      <c r="D32" s="24">
        <v>6.2</v>
      </c>
      <c r="E32" s="24">
        <v>6.21</v>
      </c>
      <c r="F32" s="24">
        <v>6.16</v>
      </c>
      <c r="G32" s="24">
        <v>5.64</v>
      </c>
      <c r="H32" s="24">
        <v>5.67</v>
      </c>
      <c r="I32" s="24">
        <v>5.57</v>
      </c>
      <c r="J32" s="24">
        <v>4.95</v>
      </c>
      <c r="K32" s="24">
        <v>4.9400000000000004</v>
      </c>
      <c r="L32" s="24">
        <v>4.79</v>
      </c>
      <c r="M32" s="25">
        <v>4.49</v>
      </c>
      <c r="N32" s="26">
        <f t="shared" si="2"/>
        <v>4.4041666666666659</v>
      </c>
    </row>
    <row r="33" spans="1:14" x14ac:dyDescent="0.4">
      <c r="A33" s="13" t="s">
        <v>36</v>
      </c>
      <c r="B33" s="24">
        <v>4.7300000000000004</v>
      </c>
      <c r="C33" s="24">
        <v>5.5</v>
      </c>
      <c r="D33" s="24">
        <v>6.2</v>
      </c>
      <c r="E33" s="24">
        <v>6.21</v>
      </c>
      <c r="F33" s="24">
        <v>6.16</v>
      </c>
      <c r="G33" s="24">
        <v>5.64</v>
      </c>
      <c r="H33" s="24">
        <v>5.67</v>
      </c>
      <c r="I33" s="24">
        <v>5.57</v>
      </c>
      <c r="J33" s="24">
        <v>4.95</v>
      </c>
      <c r="K33" s="24">
        <v>4.9400000000000004</v>
      </c>
      <c r="L33" s="24">
        <v>4.79</v>
      </c>
      <c r="M33" s="25">
        <v>4.49</v>
      </c>
      <c r="N33" s="26">
        <f t="shared" si="2"/>
        <v>4.4041666666666659</v>
      </c>
    </row>
    <row r="34" spans="1:14" x14ac:dyDescent="0.4">
      <c r="A34" s="13" t="s">
        <v>37</v>
      </c>
      <c r="B34" s="24">
        <v>4.7</v>
      </c>
      <c r="C34" s="24">
        <v>5.3</v>
      </c>
      <c r="D34" s="24">
        <v>6.11</v>
      </c>
      <c r="E34" s="24">
        <v>6.38</v>
      </c>
      <c r="F34" s="24">
        <v>6.08</v>
      </c>
      <c r="G34" s="24">
        <v>5.33</v>
      </c>
      <c r="H34" s="24">
        <v>5.34</v>
      </c>
      <c r="I34" s="24">
        <v>5.28</v>
      </c>
      <c r="J34" s="24">
        <v>4.7</v>
      </c>
      <c r="K34" s="24">
        <v>4.71</v>
      </c>
      <c r="L34" s="24">
        <v>4.63</v>
      </c>
      <c r="M34" s="25">
        <v>4.53</v>
      </c>
      <c r="N34" s="26">
        <f t="shared" si="2"/>
        <v>4.2575000000000003</v>
      </c>
    </row>
    <row r="35" spans="1:14" x14ac:dyDescent="0.4">
      <c r="A35" s="13" t="s">
        <v>38</v>
      </c>
      <c r="B35" s="24">
        <v>3.83</v>
      </c>
      <c r="C35" s="24">
        <v>4.51</v>
      </c>
      <c r="D35" s="24">
        <v>5.47</v>
      </c>
      <c r="E35" s="24">
        <v>5.99</v>
      </c>
      <c r="F35" s="24">
        <v>5.85</v>
      </c>
      <c r="G35" s="24">
        <v>5.49</v>
      </c>
      <c r="H35" s="24">
        <v>5.7</v>
      </c>
      <c r="I35" s="24">
        <v>5.56</v>
      </c>
      <c r="J35" s="24">
        <v>4.8499999999999996</v>
      </c>
      <c r="K35" s="24">
        <v>4.3499999999999996</v>
      </c>
      <c r="L35" s="24">
        <v>4.0599999999999996</v>
      </c>
      <c r="M35" s="25">
        <v>3.61</v>
      </c>
      <c r="N35" s="26">
        <f t="shared" si="2"/>
        <v>3.9391666666666678</v>
      </c>
    </row>
    <row r="36" spans="1:14" x14ac:dyDescent="0.4">
      <c r="A36" s="13" t="s">
        <v>39</v>
      </c>
      <c r="B36" s="24">
        <v>4.33</v>
      </c>
      <c r="C36" s="24">
        <v>5.01</v>
      </c>
      <c r="D36" s="24">
        <v>5.92</v>
      </c>
      <c r="E36" s="24">
        <v>6.15</v>
      </c>
      <c r="F36" s="24">
        <v>5.9</v>
      </c>
      <c r="G36" s="24">
        <v>5.32</v>
      </c>
      <c r="H36" s="24">
        <v>5.64</v>
      </c>
      <c r="I36" s="24">
        <v>5.45</v>
      </c>
      <c r="J36" s="24">
        <v>4.74</v>
      </c>
      <c r="K36" s="24">
        <v>4.5199999999999996</v>
      </c>
      <c r="L36" s="24">
        <v>4.5</v>
      </c>
      <c r="M36" s="25">
        <v>4.28</v>
      </c>
      <c r="N36" s="26">
        <f t="shared" si="2"/>
        <v>4.1466666666666674</v>
      </c>
    </row>
    <row r="37" spans="1:14" x14ac:dyDescent="0.4">
      <c r="A37" s="13" t="s">
        <v>40</v>
      </c>
      <c r="B37" s="24">
        <v>4.59</v>
      </c>
      <c r="C37" s="24">
        <v>5.45</v>
      </c>
      <c r="D37" s="24">
        <v>6.21</v>
      </c>
      <c r="E37" s="24">
        <v>6.75</v>
      </c>
      <c r="F37" s="24">
        <v>6.92</v>
      </c>
      <c r="G37" s="24">
        <v>6.68</v>
      </c>
      <c r="H37" s="24">
        <v>6.66</v>
      </c>
      <c r="I37" s="24">
        <v>6.54</v>
      </c>
      <c r="J37" s="24">
        <v>6.06</v>
      </c>
      <c r="K37" s="24">
        <v>5.29</v>
      </c>
      <c r="L37" s="24">
        <v>4.75</v>
      </c>
      <c r="M37" s="25">
        <v>4.24</v>
      </c>
      <c r="N37" s="26">
        <f t="shared" si="2"/>
        <v>4.8449999999999998</v>
      </c>
    </row>
    <row r="38" spans="1:14" x14ac:dyDescent="0.4">
      <c r="A38" s="13" t="s">
        <v>41</v>
      </c>
      <c r="B38" s="24">
        <v>4.0599999999999996</v>
      </c>
      <c r="C38" s="24">
        <v>4.8499999999999996</v>
      </c>
      <c r="D38" s="24">
        <v>5.5</v>
      </c>
      <c r="E38" s="24">
        <v>6.04</v>
      </c>
      <c r="F38" s="24">
        <v>5.85</v>
      </c>
      <c r="G38" s="24">
        <v>5.32</v>
      </c>
      <c r="H38" s="24">
        <v>5.34</v>
      </c>
      <c r="I38" s="24">
        <v>5.24</v>
      </c>
      <c r="J38" s="24">
        <v>4.92</v>
      </c>
      <c r="K38" s="24">
        <v>4.5999999999999996</v>
      </c>
      <c r="L38" s="24">
        <v>4.21</v>
      </c>
      <c r="M38" s="25">
        <v>3.86</v>
      </c>
      <c r="N38" s="26">
        <f t="shared" si="2"/>
        <v>3.9824999999999999</v>
      </c>
    </row>
    <row r="39" spans="1:14" x14ac:dyDescent="0.4">
      <c r="A39" s="13" t="s">
        <v>42</v>
      </c>
      <c r="B39" s="24">
        <v>4.25</v>
      </c>
      <c r="C39" s="24">
        <v>4.97</v>
      </c>
      <c r="D39" s="24">
        <v>5.77</v>
      </c>
      <c r="E39" s="24">
        <v>6.35</v>
      </c>
      <c r="F39" s="24">
        <v>6.31</v>
      </c>
      <c r="G39" s="24">
        <v>5.87</v>
      </c>
      <c r="H39" s="24">
        <v>5.9</v>
      </c>
      <c r="I39" s="24">
        <v>5.71</v>
      </c>
      <c r="J39" s="24">
        <v>5.36</v>
      </c>
      <c r="K39" s="24">
        <v>4.78</v>
      </c>
      <c r="L39" s="24">
        <v>4.33</v>
      </c>
      <c r="M39" s="25">
        <v>3.98</v>
      </c>
      <c r="N39" s="26">
        <f t="shared" si="2"/>
        <v>4.2983333333333329</v>
      </c>
    </row>
  </sheetData>
  <sheetProtection algorithmName="SHA-512" hashValue="IgVhgsXG3tVTk88ytDiFSmDcYmr/GnsVusRCDKG9ZYrNyVvqg0WqNO9Rw8o2ANJiPfl3J2tgGqedS5sGeHyz0A==" saltValue="R5QpVS0FcSBNCP1FQunWlw==" spinCount="100000" sheet="1" objects="1" scenarios="1"/>
  <mergeCells count="2">
    <mergeCell ref="B6:N6"/>
    <mergeCell ref="G2:K4"/>
  </mergeCells>
  <pageMargins left="0.7" right="0.7" top="0.75" bottom="0.75" header="0.3" footer="0.3"/>
  <pageSetup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38"/>
  <sheetViews>
    <sheetView view="pageBreakPreview" zoomScaleNormal="100" zoomScaleSheetLayoutView="100" workbookViewId="0">
      <selection activeCell="D6" sqref="D6"/>
    </sheetView>
  </sheetViews>
  <sheetFormatPr defaultRowHeight="14.4" x14ac:dyDescent="0.3"/>
  <cols>
    <col min="1" max="2" width="8.88671875" style="28"/>
    <col min="3" max="3" width="20.77734375" style="28" customWidth="1"/>
    <col min="4" max="4" width="121.88671875" style="28" customWidth="1"/>
    <col min="5" max="16384" width="8.88671875" style="28"/>
  </cols>
  <sheetData>
    <row r="9" spans="3:4" x14ac:dyDescent="0.3">
      <c r="C9" s="27" t="s">
        <v>57</v>
      </c>
    </row>
    <row r="10" spans="3:4" x14ac:dyDescent="0.3">
      <c r="C10" s="29" t="s">
        <v>58</v>
      </c>
      <c r="D10" s="30" t="s">
        <v>99</v>
      </c>
    </row>
    <row r="11" spans="3:4" x14ac:dyDescent="0.3">
      <c r="C11" s="29" t="s">
        <v>59</v>
      </c>
      <c r="D11" s="31" t="s">
        <v>100</v>
      </c>
    </row>
    <row r="12" spans="3:4" x14ac:dyDescent="0.3">
      <c r="C12" s="29" t="s">
        <v>60</v>
      </c>
      <c r="D12" s="31" t="s">
        <v>101</v>
      </c>
    </row>
    <row r="13" spans="3:4" x14ac:dyDescent="0.3">
      <c r="C13" s="29" t="s">
        <v>61</v>
      </c>
      <c r="D13" s="31" t="s">
        <v>102</v>
      </c>
    </row>
    <row r="14" spans="3:4" x14ac:dyDescent="0.3">
      <c r="C14" s="29" t="s">
        <v>62</v>
      </c>
      <c r="D14" s="31" t="s">
        <v>103</v>
      </c>
    </row>
    <row r="15" spans="3:4" x14ac:dyDescent="0.3">
      <c r="C15" s="29" t="s">
        <v>63</v>
      </c>
      <c r="D15" s="31" t="s">
        <v>104</v>
      </c>
    </row>
    <row r="16" spans="3:4" x14ac:dyDescent="0.3">
      <c r="C16" s="29" t="s">
        <v>64</v>
      </c>
      <c r="D16" s="31" t="s">
        <v>105</v>
      </c>
    </row>
    <row r="17" spans="3:7" x14ac:dyDescent="0.3">
      <c r="C17" s="29" t="s">
        <v>65</v>
      </c>
      <c r="D17" s="31" t="s">
        <v>106</v>
      </c>
    </row>
    <row r="18" spans="3:7" x14ac:dyDescent="0.3">
      <c r="C18" s="29" t="s">
        <v>66</v>
      </c>
      <c r="D18" s="32" t="s">
        <v>91</v>
      </c>
    </row>
    <row r="19" spans="3:7" x14ac:dyDescent="0.3">
      <c r="C19" s="29" t="s">
        <v>67</v>
      </c>
      <c r="D19" s="32" t="s">
        <v>92</v>
      </c>
    </row>
    <row r="20" spans="3:7" x14ac:dyDescent="0.3">
      <c r="C20" s="29" t="s">
        <v>74</v>
      </c>
      <c r="D20" s="32" t="s">
        <v>83</v>
      </c>
    </row>
    <row r="21" spans="3:7" x14ac:dyDescent="0.3">
      <c r="C21" s="29" t="s">
        <v>75</v>
      </c>
      <c r="D21" s="32" t="s">
        <v>83</v>
      </c>
      <c r="G21" s="33"/>
    </row>
    <row r="22" spans="3:7" x14ac:dyDescent="0.3">
      <c r="C22" s="29" t="s">
        <v>76</v>
      </c>
      <c r="D22" s="32" t="s">
        <v>84</v>
      </c>
      <c r="G22" s="33"/>
    </row>
    <row r="23" spans="3:7" x14ac:dyDescent="0.3">
      <c r="C23" s="29" t="s">
        <v>77</v>
      </c>
      <c r="D23" s="31" t="s">
        <v>85</v>
      </c>
      <c r="G23" s="33"/>
    </row>
    <row r="24" spans="3:7" x14ac:dyDescent="0.3">
      <c r="C24" s="29" t="s">
        <v>78</v>
      </c>
      <c r="D24" s="31" t="s">
        <v>86</v>
      </c>
      <c r="G24" s="33"/>
    </row>
    <row r="25" spans="3:7" x14ac:dyDescent="0.3">
      <c r="C25" s="29" t="s">
        <v>79</v>
      </c>
      <c r="D25" s="31" t="s">
        <v>87</v>
      </c>
      <c r="G25" s="33"/>
    </row>
    <row r="26" spans="3:7" x14ac:dyDescent="0.3">
      <c r="C26" s="29" t="s">
        <v>80</v>
      </c>
      <c r="D26" s="31" t="s">
        <v>88</v>
      </c>
      <c r="G26" s="33"/>
    </row>
    <row r="27" spans="3:7" x14ac:dyDescent="0.3">
      <c r="C27" s="29" t="s">
        <v>81</v>
      </c>
      <c r="D27" s="30" t="s">
        <v>89</v>
      </c>
      <c r="G27" s="33"/>
    </row>
    <row r="28" spans="3:7" x14ac:dyDescent="0.3">
      <c r="C28" s="29" t="s">
        <v>82</v>
      </c>
      <c r="D28" s="30" t="s">
        <v>90</v>
      </c>
      <c r="G28" s="33"/>
    </row>
    <row r="29" spans="3:7" x14ac:dyDescent="0.3">
      <c r="C29" s="29" t="s">
        <v>68</v>
      </c>
      <c r="D29" s="32" t="s">
        <v>93</v>
      </c>
      <c r="G29" s="33"/>
    </row>
    <row r="30" spans="3:7" x14ac:dyDescent="0.3">
      <c r="C30" s="29" t="s">
        <v>69</v>
      </c>
      <c r="D30" s="32" t="s">
        <v>94</v>
      </c>
      <c r="G30" s="33"/>
    </row>
    <row r="31" spans="3:7" x14ac:dyDescent="0.3">
      <c r="C31" s="29" t="s">
        <v>73</v>
      </c>
      <c r="D31" s="32" t="s">
        <v>95</v>
      </c>
    </row>
    <row r="32" spans="3:7" x14ac:dyDescent="0.3">
      <c r="C32" s="29" t="s">
        <v>70</v>
      </c>
      <c r="D32" s="32" t="s">
        <v>96</v>
      </c>
    </row>
    <row r="33" spans="3:4" x14ac:dyDescent="0.3">
      <c r="C33" s="29" t="s">
        <v>71</v>
      </c>
      <c r="D33" s="32" t="s">
        <v>97</v>
      </c>
    </row>
    <row r="34" spans="3:4" x14ac:dyDescent="0.3">
      <c r="C34" s="29" t="s">
        <v>72</v>
      </c>
      <c r="D34" s="32" t="s">
        <v>98</v>
      </c>
    </row>
    <row r="35" spans="3:4" x14ac:dyDescent="0.3">
      <c r="C35" s="33"/>
      <c r="D35" s="34"/>
    </row>
    <row r="36" spans="3:4" x14ac:dyDescent="0.3">
      <c r="C36" s="33"/>
    </row>
    <row r="37" spans="3:4" x14ac:dyDescent="0.3">
      <c r="C37" s="33"/>
    </row>
    <row r="38" spans="3:4" x14ac:dyDescent="0.3">
      <c r="C38" s="33"/>
    </row>
  </sheetData>
  <sheetProtection algorithmName="SHA-512" hashValue="rUJksBdGVIVoKp9oGz+8OjDTLZrrHXi5aemOIWOUGcn4Y3L5/NoIG79t6bjHtjFl5TLaZhpanqrIAws6Ddgiww==" saltValue="MbkZX8W0Qf1zIqgLafp/eQ==" spinCount="100000" sheet="1" objects="1" scenarios="1"/>
  <pageMargins left="0.7" right="0.7" top="0.75" bottom="0.75" header="0.3" footer="0.3"/>
  <pageSetup scale="53" orientation="portrait" verticalDpi="0" r:id="rId1"/>
  <ignoredErrors>
    <ignoredError sqref="C11:C3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view="pageBreakPreview" zoomScale="115" zoomScaleNormal="100" zoomScaleSheetLayoutView="115" workbookViewId="0">
      <selection activeCell="D15" sqref="D15"/>
    </sheetView>
  </sheetViews>
  <sheetFormatPr defaultRowHeight="14.4" x14ac:dyDescent="0.3"/>
  <cols>
    <col min="1" max="1" width="8.88671875" style="28"/>
    <col min="2" max="2" width="11.109375" style="38" customWidth="1"/>
    <col min="3" max="3" width="23.77734375" style="38" customWidth="1"/>
    <col min="4" max="4" width="18" style="38" customWidth="1"/>
    <col min="5" max="5" width="19.21875" style="38" customWidth="1"/>
    <col min="6" max="6" width="13.6640625" style="28" customWidth="1"/>
    <col min="7" max="16384" width="8.88671875" style="28"/>
  </cols>
  <sheetData>
    <row r="2" spans="2:5" x14ac:dyDescent="0.3">
      <c r="B2" s="125" t="s">
        <v>143</v>
      </c>
      <c r="C2" s="125"/>
      <c r="D2" s="125"/>
      <c r="E2" s="125"/>
    </row>
    <row r="3" spans="2:5" x14ac:dyDescent="0.3">
      <c r="B3" s="125"/>
      <c r="C3" s="125"/>
      <c r="D3" s="125"/>
      <c r="E3" s="125"/>
    </row>
    <row r="5" spans="2:5" ht="27" customHeight="1" x14ac:dyDescent="0.3">
      <c r="B5" s="35" t="s">
        <v>142</v>
      </c>
      <c r="C5" s="35" t="s">
        <v>114</v>
      </c>
      <c r="D5" s="35" t="s">
        <v>151</v>
      </c>
      <c r="E5" s="35" t="s">
        <v>115</v>
      </c>
    </row>
    <row r="6" spans="2:5" x14ac:dyDescent="0.3">
      <c r="B6" s="36">
        <v>2</v>
      </c>
      <c r="C6" s="36" t="s">
        <v>116</v>
      </c>
      <c r="D6" s="36">
        <f>(B6*315)/1000</f>
        <v>0.63</v>
      </c>
      <c r="E6" s="37">
        <f>(D6*'Calculadora SolarAge'!M9)</f>
        <v>2.7720000000000002</v>
      </c>
    </row>
    <row r="7" spans="2:5" x14ac:dyDescent="0.3">
      <c r="B7" s="36">
        <v>4</v>
      </c>
      <c r="C7" s="36" t="s">
        <v>117</v>
      </c>
      <c r="D7" s="36">
        <f t="shared" ref="D7:D31" si="0">(B7*315)/1000</f>
        <v>1.26</v>
      </c>
      <c r="E7" s="37">
        <f>(D7*'Calculadora SolarAge'!M9)</f>
        <v>5.5440000000000005</v>
      </c>
    </row>
    <row r="8" spans="2:5" x14ac:dyDescent="0.3">
      <c r="B8" s="36">
        <v>6</v>
      </c>
      <c r="C8" s="36" t="s">
        <v>118</v>
      </c>
      <c r="D8" s="36">
        <f t="shared" si="0"/>
        <v>1.89</v>
      </c>
      <c r="E8" s="37">
        <f>(D8*'Calculadora SolarAge'!M9)</f>
        <v>8.3160000000000007</v>
      </c>
    </row>
    <row r="9" spans="2:5" x14ac:dyDescent="0.3">
      <c r="B9" s="36">
        <v>8</v>
      </c>
      <c r="C9" s="36" t="s">
        <v>119</v>
      </c>
      <c r="D9" s="36">
        <f t="shared" si="0"/>
        <v>2.52</v>
      </c>
      <c r="E9" s="37">
        <f>(D9*'Calculadora SolarAge'!M9)</f>
        <v>11.088000000000001</v>
      </c>
    </row>
    <row r="10" spans="2:5" x14ac:dyDescent="0.3">
      <c r="B10" s="36">
        <v>10</v>
      </c>
      <c r="C10" s="36" t="s">
        <v>120</v>
      </c>
      <c r="D10" s="36">
        <f t="shared" si="0"/>
        <v>3.15</v>
      </c>
      <c r="E10" s="37">
        <f>(D10*'Calculadora SolarAge'!M9)</f>
        <v>13.860000000000001</v>
      </c>
    </row>
    <row r="11" spans="2:5" x14ac:dyDescent="0.3">
      <c r="B11" s="36">
        <v>12</v>
      </c>
      <c r="C11" s="36" t="s">
        <v>121</v>
      </c>
      <c r="D11" s="36">
        <f t="shared" si="0"/>
        <v>3.78</v>
      </c>
      <c r="E11" s="37">
        <f>(D11*'Calculadora SolarAge'!M9)</f>
        <v>16.632000000000001</v>
      </c>
    </row>
    <row r="12" spans="2:5" x14ac:dyDescent="0.3">
      <c r="B12" s="36">
        <v>14</v>
      </c>
      <c r="C12" s="36" t="s">
        <v>122</v>
      </c>
      <c r="D12" s="36">
        <f t="shared" si="0"/>
        <v>4.41</v>
      </c>
      <c r="E12" s="37">
        <f>(D12*'Calculadora SolarAge'!M9)</f>
        <v>19.404000000000003</v>
      </c>
    </row>
    <row r="13" spans="2:5" x14ac:dyDescent="0.3">
      <c r="B13" s="36">
        <v>16</v>
      </c>
      <c r="C13" s="36" t="s">
        <v>123</v>
      </c>
      <c r="D13" s="36">
        <f t="shared" si="0"/>
        <v>5.04</v>
      </c>
      <c r="E13" s="37">
        <f>(D13*'Calculadora SolarAge'!M9)</f>
        <v>22.176000000000002</v>
      </c>
    </row>
    <row r="14" spans="2:5" x14ac:dyDescent="0.3">
      <c r="B14" s="36">
        <v>18</v>
      </c>
      <c r="C14" s="36" t="s">
        <v>124</v>
      </c>
      <c r="D14" s="36">
        <f t="shared" si="0"/>
        <v>5.67</v>
      </c>
      <c r="E14" s="37">
        <f>(D14*'Calculadora SolarAge'!M9)</f>
        <v>24.948</v>
      </c>
    </row>
    <row r="15" spans="2:5" x14ac:dyDescent="0.3">
      <c r="B15" s="36">
        <v>20</v>
      </c>
      <c r="C15" s="36" t="s">
        <v>125</v>
      </c>
      <c r="D15" s="36">
        <f t="shared" si="0"/>
        <v>6.3</v>
      </c>
      <c r="E15" s="37">
        <f>(D15*'Calculadora SolarAge'!M9)</f>
        <v>27.720000000000002</v>
      </c>
    </row>
    <row r="16" spans="2:5" x14ac:dyDescent="0.3">
      <c r="B16" s="36">
        <v>22</v>
      </c>
      <c r="C16" s="36" t="s">
        <v>126</v>
      </c>
      <c r="D16" s="36">
        <f t="shared" si="0"/>
        <v>6.93</v>
      </c>
      <c r="E16" s="37">
        <f>(D16*'Calculadora SolarAge'!M9)</f>
        <v>30.492000000000001</v>
      </c>
    </row>
    <row r="17" spans="2:5" x14ac:dyDescent="0.3">
      <c r="B17" s="36">
        <v>24</v>
      </c>
      <c r="C17" s="36" t="s">
        <v>127</v>
      </c>
      <c r="D17" s="36">
        <f t="shared" si="0"/>
        <v>7.56</v>
      </c>
      <c r="E17" s="37">
        <f>(D17*'Calculadora SolarAge'!M9)</f>
        <v>33.264000000000003</v>
      </c>
    </row>
    <row r="18" spans="2:5" x14ac:dyDescent="0.3">
      <c r="B18" s="36">
        <v>26</v>
      </c>
      <c r="C18" s="36" t="s">
        <v>128</v>
      </c>
      <c r="D18" s="36">
        <f t="shared" si="0"/>
        <v>8.19</v>
      </c>
      <c r="E18" s="37">
        <f>(D18*'Calculadora SolarAge'!M9)</f>
        <v>36.036000000000001</v>
      </c>
    </row>
    <row r="19" spans="2:5" x14ac:dyDescent="0.3">
      <c r="B19" s="36">
        <v>28</v>
      </c>
      <c r="C19" s="36" t="s">
        <v>129</v>
      </c>
      <c r="D19" s="36">
        <f t="shared" si="0"/>
        <v>8.82</v>
      </c>
      <c r="E19" s="37">
        <f>(D19*'Calculadora SolarAge'!M9)</f>
        <v>38.808000000000007</v>
      </c>
    </row>
    <row r="20" spans="2:5" x14ac:dyDescent="0.3">
      <c r="B20" s="36">
        <v>30</v>
      </c>
      <c r="C20" s="36" t="s">
        <v>130</v>
      </c>
      <c r="D20" s="36">
        <f t="shared" si="0"/>
        <v>9.4499999999999993</v>
      </c>
      <c r="E20" s="37">
        <f>(D20*'Calculadora SolarAge'!M9)</f>
        <v>41.58</v>
      </c>
    </row>
    <row r="21" spans="2:5" x14ac:dyDescent="0.3">
      <c r="B21" s="36">
        <v>32</v>
      </c>
      <c r="C21" s="36" t="s">
        <v>131</v>
      </c>
      <c r="D21" s="36">
        <f t="shared" si="0"/>
        <v>10.08</v>
      </c>
      <c r="E21" s="37">
        <f>(D21*'Calculadora SolarAge'!M9)</f>
        <v>44.352000000000004</v>
      </c>
    </row>
    <row r="22" spans="2:5" x14ac:dyDescent="0.3">
      <c r="B22" s="36">
        <v>34</v>
      </c>
      <c r="C22" s="36" t="s">
        <v>132</v>
      </c>
      <c r="D22" s="36">
        <f t="shared" si="0"/>
        <v>10.71</v>
      </c>
      <c r="E22" s="37">
        <f>(D22*'Calculadora SolarAge'!M9)</f>
        <v>47.124000000000009</v>
      </c>
    </row>
    <row r="23" spans="2:5" x14ac:dyDescent="0.3">
      <c r="B23" s="36">
        <v>36</v>
      </c>
      <c r="C23" s="36" t="s">
        <v>133</v>
      </c>
      <c r="D23" s="36">
        <f t="shared" si="0"/>
        <v>11.34</v>
      </c>
      <c r="E23" s="37">
        <f>(D23*'Calculadora SolarAge'!M9)</f>
        <v>49.896000000000001</v>
      </c>
    </row>
    <row r="24" spans="2:5" x14ac:dyDescent="0.3">
      <c r="B24" s="36">
        <v>38</v>
      </c>
      <c r="C24" s="36" t="s">
        <v>134</v>
      </c>
      <c r="D24" s="36">
        <f t="shared" si="0"/>
        <v>11.97</v>
      </c>
      <c r="E24" s="37">
        <f>(D24*'Calculadora SolarAge'!M9)</f>
        <v>52.668000000000006</v>
      </c>
    </row>
    <row r="25" spans="2:5" x14ac:dyDescent="0.3">
      <c r="B25" s="36">
        <v>40</v>
      </c>
      <c r="C25" s="36" t="s">
        <v>135</v>
      </c>
      <c r="D25" s="36">
        <f t="shared" si="0"/>
        <v>12.6</v>
      </c>
      <c r="E25" s="37">
        <f>(D25*'Calculadora SolarAge'!M9)</f>
        <v>55.440000000000005</v>
      </c>
    </row>
    <row r="26" spans="2:5" x14ac:dyDescent="0.3">
      <c r="B26" s="36">
        <v>50</v>
      </c>
      <c r="C26" s="36" t="s">
        <v>136</v>
      </c>
      <c r="D26" s="36">
        <f t="shared" si="0"/>
        <v>15.75</v>
      </c>
      <c r="E26" s="37">
        <f>(D26*'Calculadora SolarAge'!M9)</f>
        <v>69.300000000000011</v>
      </c>
    </row>
    <row r="27" spans="2:5" x14ac:dyDescent="0.3">
      <c r="B27" s="36">
        <v>60</v>
      </c>
      <c r="C27" s="36" t="s">
        <v>137</v>
      </c>
      <c r="D27" s="36">
        <f t="shared" si="0"/>
        <v>18.899999999999999</v>
      </c>
      <c r="E27" s="37">
        <f>(D27*'Calculadora SolarAge'!M9)</f>
        <v>83.16</v>
      </c>
    </row>
    <row r="28" spans="2:5" x14ac:dyDescent="0.3">
      <c r="B28" s="36">
        <v>70</v>
      </c>
      <c r="C28" s="36" t="s">
        <v>138</v>
      </c>
      <c r="D28" s="36">
        <f t="shared" si="0"/>
        <v>22.05</v>
      </c>
      <c r="E28" s="37">
        <f>(D28*'Calculadora SolarAge'!M9)</f>
        <v>97.02000000000001</v>
      </c>
    </row>
    <row r="29" spans="2:5" x14ac:dyDescent="0.3">
      <c r="B29" s="36">
        <v>80</v>
      </c>
      <c r="C29" s="36" t="s">
        <v>139</v>
      </c>
      <c r="D29" s="36">
        <f t="shared" si="0"/>
        <v>25.2</v>
      </c>
      <c r="E29" s="37">
        <f>(D29*'Calculadora SolarAge'!M9)</f>
        <v>110.88000000000001</v>
      </c>
    </row>
    <row r="30" spans="2:5" x14ac:dyDescent="0.3">
      <c r="B30" s="36">
        <v>90</v>
      </c>
      <c r="C30" s="36" t="s">
        <v>140</v>
      </c>
      <c r="D30" s="36">
        <f t="shared" si="0"/>
        <v>28.35</v>
      </c>
      <c r="E30" s="37">
        <f>(D30*'Calculadora SolarAge'!M9)</f>
        <v>124.74000000000002</v>
      </c>
    </row>
    <row r="31" spans="2:5" x14ac:dyDescent="0.3">
      <c r="B31" s="36">
        <v>100</v>
      </c>
      <c r="C31" s="36" t="s">
        <v>141</v>
      </c>
      <c r="D31" s="36">
        <f t="shared" si="0"/>
        <v>31.5</v>
      </c>
      <c r="E31" s="37">
        <f>(D31*'Calculadora SolarAge'!M9)</f>
        <v>138.60000000000002</v>
      </c>
    </row>
  </sheetData>
  <sheetProtection algorithmName="SHA-512" hashValue="SOSi3p9Y6jJIEOkN2yE8StjwFXT89rrupPqeHb8xRQfEEm8oNBXUOZoD1LfiP3eCbTfIb0zdNZ1VY/1LR7BR6Q==" saltValue="uBT8wp8t+pg8kw/81ULBGA==" spinCount="100000" sheet="1" objects="1" scenarios="1"/>
  <mergeCells count="1">
    <mergeCell ref="B2:E3"/>
  </mergeCells>
  <pageMargins left="0.7" right="0.7" top="0.75" bottom="0.7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Calculadora SolarAge</vt:lpstr>
      <vt:lpstr>Incidencia Solar</vt:lpstr>
      <vt:lpstr>Tarifas CFE</vt:lpstr>
      <vt:lpstr>SOLG-SFIR</vt:lpstr>
      <vt:lpstr>'Calculadora SolarAge'!Print_Area</vt:lpstr>
      <vt:lpstr>'Incidencia Solar'!Print_Area</vt:lpstr>
      <vt:lpstr>'SOLG-SFIR'!Print_Area</vt:lpstr>
      <vt:lpstr>'Tarifas CFE'!Print_Area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Carlos Romero</dc:creator>
  <cp:lastModifiedBy>Ing Carlos Romero</cp:lastModifiedBy>
  <dcterms:created xsi:type="dcterms:W3CDTF">2017-07-11T20:30:53Z</dcterms:created>
  <dcterms:modified xsi:type="dcterms:W3CDTF">2017-08-17T15:12:59Z</dcterms:modified>
</cp:coreProperties>
</file>