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mc:AlternateContent xmlns:mc="http://schemas.openxmlformats.org/markup-compatibility/2006">
    <mc:Choice Requires="x15">
      <x15ac:absPath xmlns:x15ac="http://schemas.microsoft.com/office/spreadsheetml/2010/11/ac" url="C:\Users\Ing Carlos Romero\Desktop\"/>
    </mc:Choice>
  </mc:AlternateContent>
  <xr:revisionPtr revIDLastSave="0" documentId="10_ncr:100010_{1191EF08-6BF5-49CF-8ADB-724AE48A6603}" xr6:coauthVersionLast="31" xr6:coauthVersionMax="32" xr10:uidLastSave="{00000000-0000-0000-0000-000000000000}"/>
  <bookViews>
    <workbookView xWindow="0" yWindow="0" windowWidth="20490" windowHeight="7545" xr2:uid="{00000000-000D-0000-FFFF-FFFF00000000}"/>
  </bookViews>
  <sheets>
    <sheet name="Monthly Family Budget" sheetId="1" r:id="rId1"/>
  </sheets>
  <calcPr calcId="179017"/>
  <webPublishing codePage="1252"/>
</workbook>
</file>

<file path=xl/calcChain.xml><?xml version="1.0" encoding="utf-8"?>
<calcChain xmlns="http://schemas.openxmlformats.org/spreadsheetml/2006/main">
  <c r="H16" i="1" l="1"/>
  <c r="J64" i="1" l="1"/>
  <c r="J65" i="1"/>
  <c r="J66" i="1"/>
  <c r="J56" i="1"/>
  <c r="J57" i="1"/>
  <c r="J58" i="1"/>
  <c r="J59" i="1"/>
  <c r="J60" i="1"/>
  <c r="J46" i="1"/>
  <c r="J47" i="1"/>
  <c r="J48" i="1"/>
  <c r="J49" i="1"/>
  <c r="J50" i="1"/>
  <c r="J51" i="1"/>
  <c r="J52" i="1"/>
  <c r="J39" i="1"/>
  <c r="J40" i="1"/>
  <c r="J41" i="1"/>
  <c r="J42" i="1"/>
  <c r="J29" i="1"/>
  <c r="J30" i="1"/>
  <c r="J31" i="1"/>
  <c r="J32" i="1"/>
  <c r="J33" i="1"/>
  <c r="J34" i="1"/>
  <c r="J35" i="1"/>
  <c r="J20" i="1"/>
  <c r="J21" i="1"/>
  <c r="J22" i="1"/>
  <c r="J23" i="1"/>
  <c r="J24" i="1"/>
  <c r="J25" i="1"/>
  <c r="E63" i="1"/>
  <c r="E64" i="1"/>
  <c r="E65" i="1"/>
  <c r="E66" i="1"/>
  <c r="E56" i="1"/>
  <c r="E57" i="1"/>
  <c r="E58" i="1"/>
  <c r="E59" i="1"/>
  <c r="E45" i="1"/>
  <c r="E44" i="1"/>
  <c r="E46" i="1"/>
  <c r="E47" i="1"/>
  <c r="E48" i="1"/>
  <c r="E49" i="1"/>
  <c r="E50" i="1"/>
  <c r="E51" i="1"/>
  <c r="E52" i="1"/>
  <c r="E38" i="1"/>
  <c r="E39" i="1"/>
  <c r="E40" i="1"/>
  <c r="E31" i="1"/>
  <c r="E32" i="1"/>
  <c r="E33" i="1"/>
  <c r="E34" i="1"/>
  <c r="E20" i="1"/>
  <c r="E21" i="1"/>
  <c r="E22" i="1"/>
  <c r="E23" i="1"/>
  <c r="E24" i="1"/>
  <c r="E25" i="1"/>
  <c r="E26" i="1"/>
  <c r="E27" i="1"/>
  <c r="E6" i="1"/>
  <c r="E7" i="1"/>
  <c r="E8" i="1"/>
  <c r="E9" i="1"/>
  <c r="E10" i="1"/>
  <c r="E11" i="1"/>
  <c r="E12" i="1"/>
  <c r="E13" i="1"/>
  <c r="E14" i="1"/>
  <c r="E15" i="1"/>
  <c r="E16" i="1"/>
  <c r="I53" i="1"/>
  <c r="H53" i="1"/>
  <c r="D60" i="1"/>
  <c r="C60" i="1"/>
  <c r="I67" i="1"/>
  <c r="H67" i="1"/>
  <c r="D67" i="1"/>
  <c r="C67" i="1"/>
  <c r="I43" i="1"/>
  <c r="H43" i="1"/>
  <c r="I26" i="1"/>
  <c r="H26" i="1"/>
  <c r="I36" i="1"/>
  <c r="H36" i="1"/>
  <c r="I61" i="1"/>
  <c r="H61" i="1"/>
  <c r="D53" i="1"/>
  <c r="C53" i="1"/>
  <c r="D41" i="1"/>
  <c r="C41" i="1"/>
  <c r="D35" i="1"/>
  <c r="C35" i="1"/>
  <c r="D28" i="1"/>
  <c r="C28" i="1"/>
  <c r="C17" i="1"/>
  <c r="D17" i="1"/>
  <c r="H12" i="1"/>
  <c r="H15" i="1" s="1"/>
  <c r="H17" i="1" s="1"/>
  <c r="H6" i="1"/>
  <c r="C3" i="1" l="1"/>
  <c r="D3" i="1"/>
  <c r="E67" i="1"/>
  <c r="J43" i="1"/>
  <c r="J61" i="1"/>
  <c r="E41" i="1"/>
  <c r="J67" i="1"/>
  <c r="E60" i="1"/>
  <c r="J53" i="1"/>
  <c r="J26" i="1"/>
  <c r="J36" i="1"/>
  <c r="E53" i="1"/>
  <c r="E35" i="1"/>
  <c r="E28" i="1"/>
  <c r="E17" i="1"/>
  <c r="E3" i="1" l="1"/>
</calcChain>
</file>

<file path=xl/sharedStrings.xml><?xml version="1.0" encoding="utf-8"?>
<sst xmlns="http://schemas.openxmlformats.org/spreadsheetml/2006/main" count="163" uniqueCount="98">
  <si>
    <t>Gas</t>
  </si>
  <si>
    <t>Legal</t>
  </si>
  <si>
    <t>Total</t>
  </si>
  <si>
    <t>Presupuesto Mensual Familiar</t>
  </si>
  <si>
    <t>Resumen</t>
  </si>
  <si>
    <t>Total
Costo Proyectado</t>
  </si>
  <si>
    <t>Total
Costo Real</t>
  </si>
  <si>
    <t>Total
Diferencia</t>
  </si>
  <si>
    <t>Ingreso</t>
  </si>
  <si>
    <t>Ingreso Mensual Proyectado</t>
  </si>
  <si>
    <t>Ingreso Mensual Real</t>
  </si>
  <si>
    <t>Ingreso Mensual 1</t>
  </si>
  <si>
    <t>Ingreso Mensual 2</t>
  </si>
  <si>
    <t>Ingreso Mensual Extra</t>
  </si>
  <si>
    <t>Total Ingreso Mensual Proyectado</t>
  </si>
  <si>
    <t>Total Ingreso Mensual Real</t>
  </si>
  <si>
    <t>Monto</t>
  </si>
  <si>
    <t>Diferencia</t>
  </si>
  <si>
    <t>Costo Proyectado</t>
  </si>
  <si>
    <t xml:space="preserve">Costo Real </t>
  </si>
  <si>
    <t>Vivienda</t>
  </si>
  <si>
    <t xml:space="preserve">Hipoteca o Renta </t>
  </si>
  <si>
    <t>Segunda Hipoteca o Renta</t>
  </si>
  <si>
    <t>Luz</t>
  </si>
  <si>
    <t>Agua</t>
  </si>
  <si>
    <t xml:space="preserve">Predial </t>
  </si>
  <si>
    <t>Teléfono y/o Internet</t>
  </si>
  <si>
    <t>Mantenimiento y/o Reparaciones</t>
  </si>
  <si>
    <t>Otros</t>
  </si>
  <si>
    <t>Personal Domestico</t>
  </si>
  <si>
    <t xml:space="preserve">Transportación </t>
  </si>
  <si>
    <t>Credito Automotriz 1</t>
  </si>
  <si>
    <t>Credito Automotriz 2</t>
  </si>
  <si>
    <t>Autobus, Taxi y/o Uber</t>
  </si>
  <si>
    <t>Aseguradora Vehiculos</t>
  </si>
  <si>
    <t>Gasolina</t>
  </si>
  <si>
    <t xml:space="preserve">Mantenimiento </t>
  </si>
  <si>
    <t xml:space="preserve">Tenencia </t>
  </si>
  <si>
    <t xml:space="preserve">Otros </t>
  </si>
  <si>
    <t>Seguros</t>
  </si>
  <si>
    <t>Seguros Vivienda</t>
  </si>
  <si>
    <t>Gastos Médicos Mayores</t>
  </si>
  <si>
    <t>Seguro de Vida</t>
  </si>
  <si>
    <t>Comida</t>
  </si>
  <si>
    <t xml:space="preserve">Despensa (Cloro, Jabón, Escobas, Insumos, etc) </t>
  </si>
  <si>
    <t>Comida Diaria</t>
  </si>
  <si>
    <t>Comidas fuera de casa</t>
  </si>
  <si>
    <t>Niños</t>
  </si>
  <si>
    <t>Médico, Pediatra, etc</t>
  </si>
  <si>
    <t xml:space="preserve">Ropa y Calzado </t>
  </si>
  <si>
    <t>Colegiatura</t>
  </si>
  <si>
    <t xml:space="preserve">Insumos escolares </t>
  </si>
  <si>
    <t>Cuotas escolares</t>
  </si>
  <si>
    <t>Dinero para lunch o gastar en la cooperativa</t>
  </si>
  <si>
    <t>Salidas a pasear</t>
  </si>
  <si>
    <t>Jueguetes, regalos, etc</t>
  </si>
  <si>
    <t>Abogados</t>
  </si>
  <si>
    <t xml:space="preserve">Pensión Alimenticia </t>
  </si>
  <si>
    <t xml:space="preserve">Inversiones </t>
  </si>
  <si>
    <t>Cuenta para el retiro</t>
  </si>
  <si>
    <t>Cuenta de inversión (Debe ser el 10% de tus ingresos)</t>
  </si>
  <si>
    <t>Prestamos y/o créditos</t>
  </si>
  <si>
    <t xml:space="preserve">Prestamo Personal </t>
  </si>
  <si>
    <t xml:space="preserve">Prestamo Estudiantil </t>
  </si>
  <si>
    <t>Tarjeta de Credito 1</t>
  </si>
  <si>
    <t>Tarjeta de Crédito 2</t>
  </si>
  <si>
    <t>Tarjetas de Crédito 3</t>
  </si>
  <si>
    <t xml:space="preserve">Entretenimiento </t>
  </si>
  <si>
    <t>Cine</t>
  </si>
  <si>
    <t>Teatro</t>
  </si>
  <si>
    <t>Conciertos</t>
  </si>
  <si>
    <t>Eventos Deportivos</t>
  </si>
  <si>
    <t>Amigos</t>
  </si>
  <si>
    <t>Pareja</t>
  </si>
  <si>
    <t>Impuestos</t>
  </si>
  <si>
    <t>Impuesto Federal</t>
  </si>
  <si>
    <t>Impuestos Estatal</t>
  </si>
  <si>
    <t xml:space="preserve">Impuesto Local </t>
  </si>
  <si>
    <t xml:space="preserve">Cuidado Personal </t>
  </si>
  <si>
    <t>Medico, medicinas</t>
  </si>
  <si>
    <t>Estetica, Belleza</t>
  </si>
  <si>
    <t>Tintoreria</t>
  </si>
  <si>
    <t>Club Deportivo, Gimnasio, etc</t>
  </si>
  <si>
    <t>Mascotas</t>
  </si>
  <si>
    <t>Alimento</t>
  </si>
  <si>
    <t xml:space="preserve">Juguetes </t>
  </si>
  <si>
    <t>Veterinario, vacunas, etc</t>
  </si>
  <si>
    <t>Entrenamiento</t>
  </si>
  <si>
    <t>Regalos y Donaciones</t>
  </si>
  <si>
    <t>Caridad 1</t>
  </si>
  <si>
    <t>Caridad 2</t>
  </si>
  <si>
    <t>Caridad 3</t>
  </si>
  <si>
    <t>Balance Real</t>
  </si>
  <si>
    <t>Ingresos Reales</t>
  </si>
  <si>
    <t>Egresos (Gastos) Reales</t>
  </si>
  <si>
    <t>Ingreso Mensual (Salario 1)</t>
  </si>
  <si>
    <t>Ingreso Mensual (Salario 2)</t>
  </si>
  <si>
    <t>Si es negativo la diferencia significa que gastas mas de lo que ganas, procura que siempre sobre dinero y no lo gastes, despúes te dire que hacer con lo que sobre, ojala puedas vivir con menos de tus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</si>
</sst>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_);[Red]\(&quot;$&quot;#,##0\)"/>
  </numFmts>
  <fonts count="13" x14ac:knownFonts="1">
    <font>
      <sz val="11"/>
      <name val="Trebuchet MS"/>
      <family val="2"/>
      <scheme val="minor"/>
    </font>
    <font>
      <sz val="8"/>
      <name val="Arial"/>
      <family val="2"/>
    </font>
    <font>
      <sz val="10"/>
      <name val="Trebuchet MS"/>
      <family val="1"/>
      <scheme val="minor"/>
    </font>
    <font>
      <sz val="10"/>
      <color theme="1"/>
      <name val="Trebuchet MS"/>
      <family val="1"/>
      <scheme val="minor"/>
    </font>
    <font>
      <sz val="8"/>
      <name val="Trebuchet MS"/>
      <family val="2"/>
      <scheme val="minor"/>
    </font>
    <font>
      <b/>
      <sz val="12"/>
      <name val="Trebuchet MS"/>
      <family val="2"/>
      <scheme val="major"/>
    </font>
    <font>
      <sz val="16"/>
      <name val="Trebuchet MS"/>
      <family val="2"/>
      <scheme val="major"/>
    </font>
    <font>
      <b/>
      <sz val="16"/>
      <color theme="1"/>
      <name val="Trebuchet MS"/>
      <family val="2"/>
      <scheme val="major"/>
    </font>
    <font>
      <b/>
      <sz val="11"/>
      <name val="Trebuchet MS"/>
      <family val="2"/>
      <scheme val="minor"/>
    </font>
    <font>
      <b/>
      <sz val="11"/>
      <color theme="0"/>
      <name val="Trebuchet MS"/>
      <family val="2"/>
      <scheme val="minor"/>
    </font>
    <font>
      <sz val="11"/>
      <name val="Trebuchet MS"/>
      <family val="2"/>
      <scheme val="minor"/>
    </font>
    <font>
      <sz val="11"/>
      <color theme="0"/>
      <name val="Trebuchet MS"/>
      <family val="2"/>
      <scheme val="minor"/>
    </font>
    <font>
      <b/>
      <sz val="10"/>
      <color theme="0"/>
      <name val="Trebuchet MS"/>
      <family val="2"/>
      <scheme val="minor"/>
    </font>
  </fonts>
  <fills count="9">
    <fill>
      <patternFill patternType="none"/>
    </fill>
    <fill>
      <patternFill patternType="gray125"/>
    </fill>
    <fill>
      <patternFill patternType="solid">
        <fgColor theme="0"/>
      </patternFill>
    </fill>
    <fill>
      <patternFill patternType="solid">
        <fgColor theme="4" tint="-0.49998474074526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s>
  <borders count="19">
    <border>
      <left/>
      <right/>
      <top/>
      <bottom/>
      <diagonal/>
    </border>
    <border>
      <left/>
      <right style="thin">
        <color theme="4" tint="-0.249977111117893"/>
      </right>
      <top/>
      <bottom/>
      <diagonal/>
    </border>
    <border>
      <left/>
      <right/>
      <top style="thin">
        <color theme="0"/>
      </top>
      <bottom style="thin">
        <color theme="4" tint="-0.499984740745262"/>
      </bottom>
      <diagonal/>
    </border>
    <border>
      <left style="thin">
        <color theme="4" tint="-0.499984740745262"/>
      </left>
      <right/>
      <top/>
      <bottom/>
      <diagonal/>
    </border>
    <border>
      <left/>
      <right style="thin">
        <color theme="4" tint="-0.499984740745262"/>
      </right>
      <top/>
      <bottom/>
      <diagonal/>
    </border>
    <border>
      <left/>
      <right/>
      <top/>
      <bottom style="thin">
        <color theme="4" tint="-0.499984740745262"/>
      </bottom>
      <diagonal/>
    </border>
    <border>
      <left/>
      <right/>
      <top style="thin">
        <color theme="4" tint="-0.499984740745262"/>
      </top>
      <bottom/>
      <diagonal/>
    </border>
    <border>
      <left style="thin">
        <color theme="4" tint="-0.249977111117893"/>
      </left>
      <right/>
      <top/>
      <bottom/>
      <diagonal/>
    </border>
    <border>
      <left style="medium">
        <color indexed="64"/>
      </left>
      <right/>
      <top style="medium">
        <color indexed="64"/>
      </top>
      <bottom/>
      <diagonal/>
    </border>
    <border>
      <left/>
      <right/>
      <top style="medium">
        <color indexed="64"/>
      </top>
      <bottom style="thin">
        <color theme="9" tint="0.79998168889431442"/>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theme="4" tint="-0.499984740745262"/>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4" tint="-0.499984740745262"/>
      </left>
      <right/>
      <top/>
      <bottom style="medium">
        <color indexed="64"/>
      </bottom>
      <diagonal/>
    </border>
    <border>
      <left/>
      <right style="medium">
        <color indexed="64"/>
      </right>
      <top/>
      <bottom style="medium">
        <color indexed="64"/>
      </bottom>
      <diagonal/>
    </border>
  </borders>
  <cellStyleXfs count="13">
    <xf numFmtId="0" fontId="0" fillId="0" borderId="0">
      <alignment vertical="center"/>
    </xf>
    <xf numFmtId="0" fontId="7" fillId="0" borderId="0" applyNumberFormat="0" applyFill="0" applyBorder="0" applyProtection="0">
      <alignment horizontal="left"/>
    </xf>
    <xf numFmtId="0" fontId="9" fillId="3" borderId="0" applyNumberFormat="0" applyProtection="0">
      <alignment horizontal="right" vertical="center"/>
    </xf>
    <xf numFmtId="0" fontId="9" fillId="3" borderId="0" applyNumberFormat="0" applyAlignment="0" applyProtection="0"/>
    <xf numFmtId="0" fontId="9" fillId="3" borderId="0" applyProtection="0">
      <alignment horizontal="center" vertical="center" wrapText="1"/>
    </xf>
    <xf numFmtId="164" fontId="8" fillId="4" borderId="2" applyProtection="0">
      <alignment vertical="center"/>
    </xf>
    <xf numFmtId="164" fontId="10" fillId="5" borderId="0" applyFont="0" applyAlignment="0">
      <alignment vertical="center"/>
    </xf>
    <xf numFmtId="164" fontId="10" fillId="0" borderId="0" applyFont="0" applyFill="0" applyBorder="0" applyAlignment="0">
      <alignment vertical="center" wrapText="1"/>
    </xf>
    <xf numFmtId="0" fontId="10" fillId="5" borderId="3" applyNumberFormat="0" applyFont="0" applyAlignment="0">
      <alignment vertical="center"/>
    </xf>
    <xf numFmtId="164" fontId="10" fillId="5" borderId="5" applyNumberFormat="0" applyFont="0" applyFill="0" applyAlignment="0">
      <alignment vertical="center"/>
    </xf>
    <xf numFmtId="164" fontId="10" fillId="5" borderId="6" applyNumberFormat="0" applyFont="0" applyFill="0" applyAlignment="0">
      <alignment vertical="center"/>
    </xf>
    <xf numFmtId="164" fontId="10" fillId="5" borderId="3" applyNumberFormat="0" applyFont="0" applyFill="0" applyAlignment="0">
      <alignment vertical="center"/>
    </xf>
    <xf numFmtId="164" fontId="10" fillId="5" borderId="4" applyNumberFormat="0" applyFont="0" applyFill="0" applyAlignment="0">
      <alignment vertical="center"/>
    </xf>
  </cellStyleXfs>
  <cellXfs count="76">
    <xf numFmtId="0" fontId="0" fillId="0" borderId="0" xfId="0">
      <alignment vertical="center"/>
    </xf>
    <xf numFmtId="0" fontId="2" fillId="0" borderId="0" xfId="0" applyFont="1" applyAlignment="1">
      <alignment vertical="center" wrapText="1"/>
    </xf>
    <xf numFmtId="0" fontId="2" fillId="0" borderId="0" xfId="0" applyFont="1" applyFill="1" applyBorder="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4" fillId="0" borderId="0" xfId="0" applyFont="1" applyFill="1" applyBorder="1" applyAlignment="1">
      <alignment vertical="center" wrapText="1"/>
    </xf>
    <xf numFmtId="0" fontId="2" fillId="0" borderId="0" xfId="0" applyNumberFormat="1" applyFont="1" applyFill="1" applyBorder="1" applyAlignment="1">
      <alignment vertical="center" wrapText="1"/>
    </xf>
    <xf numFmtId="0" fontId="0" fillId="0" borderId="0" xfId="0" applyNumberFormat="1" applyFont="1" applyAlignment="1">
      <alignment vertical="center" wrapText="1"/>
    </xf>
    <xf numFmtId="0" fontId="0" fillId="0" borderId="0" xfId="0" applyNumberFormat="1" applyFont="1" applyFill="1" applyAlignment="1">
      <alignment vertical="center" wrapText="1"/>
    </xf>
    <xf numFmtId="0" fontId="5" fillId="2" borderId="0" xfId="1" applyFont="1" applyFill="1" applyBorder="1" applyAlignment="1">
      <alignment horizontal="left" vertical="center" wrapText="1"/>
    </xf>
    <xf numFmtId="0" fontId="0" fillId="0" borderId="0" xfId="0" applyAlignment="1">
      <alignment vertical="center"/>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vertical="center" wrapText="1"/>
    </xf>
    <xf numFmtId="0" fontId="9" fillId="3" borderId="0" xfId="3" applyAlignment="1">
      <alignment horizontal="left" vertical="center" wrapText="1"/>
    </xf>
    <xf numFmtId="0" fontId="9" fillId="3" borderId="0" xfId="3" applyAlignment="1">
      <alignment horizontal="left" vertical="center" wrapText="1"/>
    </xf>
    <xf numFmtId="0" fontId="9" fillId="3" borderId="0" xfId="4">
      <alignment horizontal="center" vertical="center" wrapText="1"/>
    </xf>
    <xf numFmtId="0" fontId="9" fillId="3" borderId="0" xfId="3" applyNumberFormat="1" applyAlignment="1">
      <alignment horizontal="left" vertical="center" wrapText="1"/>
    </xf>
    <xf numFmtId="0" fontId="9" fillId="3" borderId="0" xfId="3" applyNumberFormat="1" applyAlignment="1">
      <alignment vertical="center"/>
    </xf>
    <xf numFmtId="0" fontId="9" fillId="3" borderId="0" xfId="3" applyNumberFormat="1" applyAlignment="1">
      <alignment vertical="center" wrapText="1"/>
    </xf>
    <xf numFmtId="164" fontId="0" fillId="0" borderId="0" xfId="7" applyFont="1" applyFill="1" applyBorder="1" applyAlignment="1">
      <alignment vertical="center" wrapText="1"/>
    </xf>
    <xf numFmtId="164" fontId="2" fillId="0" borderId="0" xfId="7" applyFont="1" applyFill="1" applyBorder="1" applyAlignment="1">
      <alignment vertical="center" wrapText="1"/>
    </xf>
    <xf numFmtId="164" fontId="2" fillId="0" borderId="0" xfId="7" applyFont="1" applyAlignment="1">
      <alignment vertical="center" wrapText="1"/>
    </xf>
    <xf numFmtId="164" fontId="5" fillId="2" borderId="0" xfId="7" applyFont="1" applyFill="1" applyBorder="1" applyAlignment="1">
      <alignment horizontal="left" vertical="center" wrapText="1"/>
    </xf>
    <xf numFmtId="164" fontId="0" fillId="0" borderId="0" xfId="7" applyFont="1" applyAlignment="1">
      <alignment vertical="center" wrapText="1"/>
    </xf>
    <xf numFmtId="164" fontId="0" fillId="0" borderId="0" xfId="7" applyFont="1" applyAlignment="1">
      <alignment vertical="center"/>
    </xf>
    <xf numFmtId="0" fontId="0" fillId="5" borderId="3" xfId="8" applyFont="1">
      <alignment vertical="center"/>
    </xf>
    <xf numFmtId="164" fontId="0" fillId="5" borderId="3" xfId="8" applyNumberFormat="1" applyFont="1">
      <alignment vertical="center"/>
    </xf>
    <xf numFmtId="0" fontId="6" fillId="2" borderId="0" xfId="1" applyFont="1" applyFill="1" applyBorder="1" applyAlignment="1">
      <alignment horizontal="left" vertical="center"/>
    </xf>
    <xf numFmtId="164" fontId="4" fillId="0" borderId="0" xfId="11" applyFont="1" applyFill="1" applyBorder="1" applyAlignment="1">
      <alignment vertical="center" wrapText="1"/>
    </xf>
    <xf numFmtId="164" fontId="2" fillId="0" borderId="0" xfId="11" applyFont="1" applyFill="1" applyBorder="1" applyAlignment="1">
      <alignment vertical="center" wrapText="1"/>
    </xf>
    <xf numFmtId="164" fontId="0" fillId="5" borderId="0" xfId="9" applyNumberFormat="1" applyFont="1" applyBorder="1">
      <alignment vertical="center"/>
    </xf>
    <xf numFmtId="0" fontId="9" fillId="3" borderId="7" xfId="3" applyBorder="1" applyAlignment="1">
      <alignment horizontal="left" vertical="center" wrapText="1"/>
    </xf>
    <xf numFmtId="164" fontId="0" fillId="5" borderId="0" xfId="9" applyNumberFormat="1" applyFont="1" applyBorder="1" applyAlignment="1">
      <alignment vertical="center"/>
    </xf>
    <xf numFmtId="164" fontId="0" fillId="0" borderId="0" xfId="7" applyNumberFormat="1" applyFont="1" applyFill="1" applyBorder="1" applyAlignment="1">
      <alignment vertical="center"/>
    </xf>
    <xf numFmtId="164" fontId="2" fillId="0" borderId="0" xfId="7" applyNumberFormat="1" applyFont="1" applyFill="1" applyBorder="1" applyAlignment="1">
      <alignment vertical="center" wrapText="1"/>
    </xf>
    <xf numFmtId="164" fontId="2" fillId="0" borderId="0" xfId="7" applyNumberFormat="1" applyFont="1" applyAlignment="1">
      <alignment vertical="center" wrapText="1"/>
    </xf>
    <xf numFmtId="164" fontId="0" fillId="5" borderId="0" xfId="6" applyNumberFormat="1" applyFont="1" applyFill="1" applyBorder="1" applyAlignment="1">
      <alignment vertical="center"/>
    </xf>
    <xf numFmtId="164" fontId="0" fillId="5" borderId="0" xfId="10" applyNumberFormat="1" applyFont="1" applyFill="1" applyBorder="1" applyAlignment="1">
      <alignment vertical="center"/>
    </xf>
    <xf numFmtId="0" fontId="9" fillId="3" borderId="0" xfId="4" applyAlignment="1">
      <alignment horizontal="left" vertical="center" wrapText="1"/>
    </xf>
    <xf numFmtId="0" fontId="0" fillId="0" borderId="6" xfId="0" applyBorder="1" applyAlignment="1">
      <alignment vertical="center"/>
    </xf>
    <xf numFmtId="0" fontId="9" fillId="3" borderId="0" xfId="2" applyFont="1" applyFill="1" applyBorder="1" applyAlignment="1">
      <alignment horizontal="right" vertical="center" wrapText="1"/>
    </xf>
    <xf numFmtId="164" fontId="8" fillId="5" borderId="0" xfId="9" applyFont="1" applyBorder="1" applyAlignment="1">
      <alignment vertical="center"/>
    </xf>
    <xf numFmtId="164" fontId="8" fillId="5" borderId="0" xfId="9" applyNumberFormat="1" applyFont="1" applyFill="1" applyBorder="1" applyAlignment="1">
      <alignment vertical="center"/>
    </xf>
    <xf numFmtId="164" fontId="8" fillId="5" borderId="0" xfId="9" applyNumberFormat="1" applyFont="1" applyFill="1" applyBorder="1">
      <alignment vertical="center"/>
    </xf>
    <xf numFmtId="0" fontId="9" fillId="3" borderId="0" xfId="2" applyAlignment="1">
      <alignment horizontal="left" vertical="center" wrapText="1"/>
    </xf>
    <xf numFmtId="0" fontId="9" fillId="3" borderId="0" xfId="3" applyAlignment="1">
      <alignment horizontal="right" vertical="center" wrapText="1"/>
    </xf>
    <xf numFmtId="164" fontId="10" fillId="0" borderId="0" xfId="0" applyNumberFormat="1" applyFont="1" applyFill="1" applyAlignment="1" applyProtection="1">
      <alignment vertical="center" wrapText="1"/>
    </xf>
    <xf numFmtId="164" fontId="10" fillId="0" borderId="0" xfId="0" applyNumberFormat="1" applyFont="1" applyAlignment="1" applyProtection="1">
      <alignment vertical="center" wrapText="1"/>
    </xf>
    <xf numFmtId="0" fontId="0" fillId="0" borderId="8" xfId="0" applyBorder="1">
      <alignment vertical="center"/>
    </xf>
    <xf numFmtId="0" fontId="11" fillId="3" borderId="9" xfId="0" applyFont="1" applyFill="1" applyBorder="1" applyAlignment="1">
      <alignment horizontal="right" vertical="center"/>
    </xf>
    <xf numFmtId="164" fontId="2" fillId="0" borderId="10" xfId="7" applyFont="1" applyFill="1" applyBorder="1" applyAlignment="1">
      <alignment vertical="center" wrapText="1"/>
    </xf>
    <xf numFmtId="0" fontId="2" fillId="0" borderId="11" xfId="0" applyFont="1" applyFill="1" applyBorder="1" applyAlignment="1">
      <alignment vertical="center" wrapText="1"/>
    </xf>
    <xf numFmtId="0" fontId="9" fillId="3" borderId="12" xfId="3" applyFont="1" applyFill="1" applyBorder="1" applyAlignment="1">
      <alignment horizontal="left" vertical="center" wrapText="1"/>
    </xf>
    <xf numFmtId="0" fontId="9" fillId="3" borderId="14" xfId="3" applyFont="1" applyFill="1" applyBorder="1" applyAlignment="1">
      <alignment horizontal="left" vertical="center" wrapText="1"/>
    </xf>
    <xf numFmtId="0" fontId="9" fillId="3" borderId="15" xfId="3" applyFont="1" applyFill="1" applyBorder="1" applyAlignment="1">
      <alignment horizontal="left" vertical="center" wrapText="1"/>
    </xf>
    <xf numFmtId="164" fontId="0" fillId="5" borderId="16" xfId="9" applyNumberFormat="1" applyFont="1" applyFill="1" applyBorder="1" applyAlignment="1">
      <alignment vertical="center"/>
    </xf>
    <xf numFmtId="164" fontId="12" fillId="6" borderId="17" xfId="11" applyFont="1" applyFill="1" applyBorder="1" applyAlignment="1">
      <alignment horizontal="center" vertical="center" wrapText="1"/>
    </xf>
    <xf numFmtId="164" fontId="12" fillId="6" borderId="3" xfId="11" applyFont="1" applyFill="1" applyBorder="1" applyAlignment="1">
      <alignment horizontal="center" vertical="center" wrapText="1"/>
    </xf>
    <xf numFmtId="164" fontId="12" fillId="6" borderId="13" xfId="11" applyFont="1" applyFill="1" applyBorder="1" applyAlignment="1">
      <alignment horizontal="center" vertical="center" wrapText="1"/>
    </xf>
    <xf numFmtId="164" fontId="12" fillId="6" borderId="18" xfId="11" applyFont="1" applyFill="1" applyBorder="1" applyAlignment="1">
      <alignment horizontal="center" vertical="center" wrapText="1"/>
    </xf>
    <xf numFmtId="164" fontId="0" fillId="7" borderId="0" xfId="7" applyNumberFormat="1" applyFont="1" applyFill="1" applyBorder="1" applyAlignment="1">
      <alignment vertical="center" wrapText="1"/>
    </xf>
    <xf numFmtId="164" fontId="0" fillId="8" borderId="0" xfId="7" applyNumberFormat="1" applyFont="1" applyFill="1" applyBorder="1" applyAlignment="1">
      <alignment vertical="center" wrapText="1"/>
    </xf>
    <xf numFmtId="164" fontId="2" fillId="8" borderId="0" xfId="7" applyNumberFormat="1" applyFont="1" applyFill="1" applyBorder="1" applyAlignment="1">
      <alignment vertical="center" wrapText="1"/>
    </xf>
    <xf numFmtId="164" fontId="2" fillId="7" borderId="0" xfId="7" applyNumberFormat="1" applyFont="1" applyFill="1" applyBorder="1" applyAlignment="1">
      <alignment vertical="center" wrapText="1"/>
    </xf>
    <xf numFmtId="164" fontId="2" fillId="8" borderId="0" xfId="7" applyNumberFormat="1" applyFont="1" applyFill="1" applyAlignment="1">
      <alignment vertical="center" wrapText="1"/>
    </xf>
    <xf numFmtId="164" fontId="2" fillId="7" borderId="0" xfId="7" applyNumberFormat="1" applyFont="1" applyFill="1" applyAlignment="1">
      <alignment vertical="center" wrapText="1"/>
    </xf>
    <xf numFmtId="164" fontId="2" fillId="8" borderId="0" xfId="7" applyFont="1" applyFill="1" applyAlignment="1">
      <alignment vertical="center" wrapText="1"/>
    </xf>
    <xf numFmtId="164" fontId="2" fillId="7" borderId="0" xfId="7" applyFont="1" applyFill="1" applyAlignment="1">
      <alignment vertical="center" wrapText="1"/>
    </xf>
    <xf numFmtId="164" fontId="2" fillId="7" borderId="0" xfId="7" applyFont="1" applyFill="1" applyBorder="1" applyAlignment="1">
      <alignment vertical="center" wrapText="1"/>
    </xf>
    <xf numFmtId="164" fontId="2" fillId="8" borderId="0" xfId="7" applyFont="1" applyFill="1" applyBorder="1" applyAlignment="1">
      <alignment vertical="center" wrapText="1"/>
    </xf>
    <xf numFmtId="164" fontId="0" fillId="8" borderId="4" xfId="12" applyNumberFormat="1" applyFont="1" applyFill="1" applyAlignment="1">
      <alignment vertical="center"/>
    </xf>
    <xf numFmtId="164" fontId="0" fillId="7" borderId="4" xfId="12" applyNumberFormat="1" applyFont="1" applyFill="1" applyAlignment="1">
      <alignment vertical="center"/>
    </xf>
    <xf numFmtId="164" fontId="0" fillId="7" borderId="0" xfId="6" applyNumberFormat="1" applyFont="1" applyFill="1" applyAlignment="1">
      <alignment vertical="center"/>
    </xf>
    <xf numFmtId="164" fontId="0" fillId="8" borderId="0" xfId="6" applyNumberFormat="1" applyFont="1" applyFill="1" applyAlignment="1">
      <alignment vertical="center"/>
    </xf>
  </cellXfs>
  <cellStyles count="13">
    <cellStyle name="Amounts" xfId="7" xr:uid="{00000000-0005-0000-0000-000000000000}"/>
    <cellStyle name="Bottom border" xfId="9" xr:uid="{00000000-0005-0000-0000-000001000000}"/>
    <cellStyle name="Heading 1" xfId="2" builtinId="16" customBuiltin="1"/>
    <cellStyle name="Heading 2" xfId="3" builtinId="17" customBuiltin="1"/>
    <cellStyle name="Heading 3" xfId="4" builtinId="18" customBuiltin="1"/>
    <cellStyle name="Heading 4" xfId="5" builtinId="19" customBuiltin="1"/>
    <cellStyle name="Left border" xfId="11" xr:uid="{00000000-0005-0000-0000-000006000000}"/>
    <cellStyle name="Normal" xfId="0" builtinId="0" customBuiltin="1"/>
    <cellStyle name="Right border" xfId="12" xr:uid="{00000000-0005-0000-0000-000008000000}"/>
    <cellStyle name="Summary amounts" xfId="6" xr:uid="{00000000-0005-0000-0000-000009000000}"/>
    <cellStyle name="Summary text" xfId="8" xr:uid="{00000000-0005-0000-0000-00000A000000}"/>
    <cellStyle name="Title" xfId="1" builtinId="15" customBuiltin="1"/>
    <cellStyle name="Top border" xfId="10" xr:uid="{00000000-0005-0000-0000-00000C000000}"/>
  </cellStyles>
  <dxfs count="157">
    <dxf>
      <fill>
        <patternFill patternType="solid">
          <fgColor indexed="64"/>
          <bgColor rgb="FFFFFF00"/>
        </patternFill>
      </fill>
    </dxf>
    <dxf>
      <fill>
        <patternFill patternType="solid">
          <fgColor indexed="64"/>
          <bgColor rgb="FFFFFF00"/>
        </patternFill>
      </fill>
    </dxf>
    <dxf>
      <alignment vertical="center" textRotation="0" justifyLastLine="0" shrinkToFit="0" readingOrder="0"/>
    </dxf>
    <dxf>
      <fill>
        <patternFill patternType="solid">
          <fgColor indexed="64"/>
          <bgColor rgb="FFFFC000"/>
        </patternFill>
      </fill>
    </dxf>
    <dxf>
      <fill>
        <patternFill patternType="solid">
          <fgColor indexed="64"/>
          <bgColor rgb="FFFFC000"/>
        </patternFill>
      </fill>
    </dxf>
    <dxf>
      <alignment vertical="center" textRotation="0" justifyLastLine="0" shrinkToFit="0" readingOrder="0"/>
    </dxf>
    <dxf>
      <fill>
        <patternFill patternType="solid">
          <fgColor indexed="64"/>
          <bgColor rgb="FFFFFF00"/>
        </patternFill>
      </fill>
    </dxf>
    <dxf>
      <fill>
        <patternFill patternType="solid">
          <fgColor indexed="64"/>
          <bgColor rgb="FFFFFF00"/>
        </patternFill>
      </fill>
    </dxf>
    <dxf>
      <alignment vertical="center" textRotation="0" justifyLastLine="0" shrinkToFit="0" readingOrder="0"/>
    </dxf>
    <dxf>
      <fill>
        <patternFill patternType="solid">
          <fgColor indexed="64"/>
          <bgColor rgb="FFFFC000"/>
        </patternFill>
      </fill>
    </dxf>
    <dxf>
      <fill>
        <patternFill patternType="solid">
          <fgColor indexed="64"/>
          <bgColor rgb="FFFFC000"/>
        </patternFill>
      </fill>
    </dxf>
    <dxf>
      <alignment vertical="center" textRotation="0" justifyLastLine="0" shrinkToFit="0" readingOrder="0"/>
    </dxf>
    <dxf>
      <fill>
        <patternFill patternType="solid">
          <fgColor indexed="64"/>
          <bgColor rgb="FFFFFF00"/>
        </patternFill>
      </fill>
    </dxf>
    <dxf>
      <fill>
        <patternFill patternType="solid">
          <fgColor indexed="64"/>
          <bgColor rgb="FFFFFF00"/>
        </patternFill>
      </fill>
    </dxf>
    <dxf>
      <alignment vertical="center" textRotation="0" justifyLastLine="0" shrinkToFit="0" readingOrder="0"/>
    </dxf>
    <dxf>
      <fill>
        <patternFill patternType="solid">
          <fgColor indexed="64"/>
          <bgColor rgb="FFFFC000"/>
        </patternFill>
      </fill>
    </dxf>
    <dxf>
      <fill>
        <patternFill patternType="solid">
          <fgColor indexed="64"/>
          <bgColor rgb="FFFFC000"/>
        </patternFill>
      </fill>
    </dxf>
    <dxf>
      <alignment vertical="center" textRotation="0" justifyLastLine="0" shrinkToFit="0" readingOrder="0"/>
    </dxf>
    <dxf>
      <numFmt numFmtId="164" formatCode="&quot;$&quot;#,##0_);[Red]\(&quot;$&quot;#,##0\)"/>
      <fill>
        <patternFill patternType="solid">
          <fgColor indexed="64"/>
          <bgColor rgb="FFFFFF00"/>
        </patternFill>
      </fill>
    </dxf>
    <dxf>
      <numFmt numFmtId="164" formatCode="&quot;$&quot;#,##0_);[Red]\(&quot;$&quot;#,##0\)"/>
    </dxf>
    <dxf>
      <numFmt numFmtId="164" formatCode="&quot;$&quot;#,##0_);[Red]\(&quot;$&quot;#,##0\)"/>
      <fill>
        <patternFill patternType="solid">
          <fgColor indexed="64"/>
          <bgColor rgb="FFFFFF00"/>
        </patternFill>
      </fill>
    </dxf>
    <dxf>
      <alignment vertical="center" textRotation="0" justifyLastLine="0" shrinkToFit="0" readingOrder="0"/>
    </dxf>
    <dxf>
      <numFmt numFmtId="164" formatCode="&quot;$&quot;#,##0_);[Red]\(&quot;$&quot;#,##0\)"/>
      <fill>
        <patternFill patternType="solid">
          <fgColor indexed="64"/>
          <bgColor rgb="FFFFC000"/>
        </patternFill>
      </fill>
    </dxf>
    <dxf>
      <numFmt numFmtId="164" formatCode="&quot;$&quot;#,##0_);[Red]\(&quot;$&quot;#,##0\)"/>
    </dxf>
    <dxf>
      <numFmt numFmtId="164" formatCode="&quot;$&quot;#,##0_);[Red]\(&quot;$&quot;#,##0\)"/>
      <fill>
        <patternFill patternType="solid">
          <fgColor indexed="64"/>
          <bgColor rgb="FFFFC000"/>
        </patternFill>
      </fill>
    </dxf>
    <dxf>
      <alignment vertical="center" textRotation="0" justifyLastLine="0" shrinkToFit="0" readingOrder="0"/>
    </dxf>
    <dxf>
      <numFmt numFmtId="164" formatCode="&quot;$&quot;#,##0_);[Red]\(&quot;$&quot;#,##0\)"/>
      <fill>
        <patternFill patternType="solid">
          <fgColor indexed="64"/>
          <bgColor rgb="FFFFFF00"/>
        </patternFill>
      </fill>
    </dxf>
    <dxf>
      <numFmt numFmtId="164" formatCode="&quot;$&quot;#,##0_);[Red]\(&quot;$&quot;#,##0\)"/>
    </dxf>
    <dxf>
      <numFmt numFmtId="164" formatCode="&quot;$&quot;#,##0_);[Red]\(&quot;$&quot;#,##0\)"/>
      <fill>
        <patternFill patternType="solid">
          <fgColor indexed="64"/>
          <bgColor rgb="FFFFFF00"/>
        </patternFill>
      </fill>
    </dxf>
    <dxf>
      <numFmt numFmtId="0" formatCode="General"/>
      <alignment vertical="center" textRotation="0" wrapText="0" relativeIndent="0" justifyLastLine="0" shrinkToFit="0" readingOrder="0"/>
    </dxf>
    <dxf>
      <numFmt numFmtId="164" formatCode="&quot;$&quot;#,##0_);[Red]\(&quot;$&quot;#,##0\)"/>
      <fill>
        <patternFill patternType="solid">
          <fgColor indexed="64"/>
          <bgColor rgb="FFFFC000"/>
        </patternFill>
      </fill>
    </dxf>
    <dxf>
      <numFmt numFmtId="164" formatCode="&quot;$&quot;#,##0_);[Red]\(&quot;$&quot;#,##0\)"/>
    </dxf>
    <dxf>
      <numFmt numFmtId="164" formatCode="&quot;$&quot;#,##0_);[Red]\(&quot;$&quot;#,##0\)"/>
      <fill>
        <patternFill patternType="solid">
          <fgColor indexed="64"/>
          <bgColor rgb="FFFFC000"/>
        </patternFill>
      </fill>
    </dxf>
    <dxf>
      <alignment vertical="center" textRotation="0" justifyLastLine="0" shrinkToFit="0" readingOrder="0"/>
    </dxf>
    <dxf>
      <numFmt numFmtId="164" formatCode="&quot;$&quot;#,##0_);[Red]\(&quot;$&quot;#,##0\)"/>
      <fill>
        <patternFill patternType="solid">
          <fgColor indexed="64"/>
          <bgColor rgb="FFFFFF00"/>
        </patternFill>
      </fill>
    </dxf>
    <dxf>
      <numFmt numFmtId="164" formatCode="&quot;$&quot;#,##0_);[Red]\(&quot;$&quot;#,##0\)"/>
    </dxf>
    <dxf>
      <numFmt numFmtId="164" formatCode="&quot;$&quot;#,##0_);[Red]\(&quot;$&quot;#,##0\)"/>
      <fill>
        <patternFill patternType="solid">
          <fgColor indexed="64"/>
          <bgColor rgb="FFFFFF00"/>
        </patternFill>
      </fill>
    </dxf>
    <dxf>
      <alignment vertical="center" textRotation="0" justifyLastLine="0" shrinkToFit="0" readingOrder="0"/>
    </dxf>
    <dxf>
      <numFmt numFmtId="164" formatCode="&quot;$&quot;#,##0_);[Red]\(&quot;$&quot;#,##0\)"/>
      <fill>
        <patternFill patternType="solid">
          <fgColor indexed="64"/>
          <bgColor rgb="FFFFC000"/>
        </patternFill>
      </fill>
    </dxf>
    <dxf>
      <numFmt numFmtId="164" formatCode="&quot;$&quot;#,##0_);[Red]\(&quot;$&quot;#,##0\)"/>
    </dxf>
    <dxf>
      <numFmt numFmtId="164" formatCode="&quot;$&quot;#,##0_);[Red]\(&quot;$&quot;#,##0\)"/>
      <fill>
        <patternFill patternType="solid">
          <fgColor indexed="64"/>
          <bgColor rgb="FFFFC000"/>
        </patternFill>
      </fill>
    </dxf>
    <dxf>
      <font>
        <u val="none"/>
        <vertAlign val="baseline"/>
        <sz val="10"/>
        <color auto="1"/>
        <name val="Trebuchet MS"/>
        <scheme val="minor"/>
      </font>
      <alignment horizontal="general" vertical="center" textRotation="0" wrapText="0" relativeIndent="0" justifyLastLine="0" shrinkToFit="0" readingOrder="0"/>
    </dxf>
    <dxf>
      <numFmt numFmtId="164" formatCode="&quot;$&quot;#,##0_);[Red]\(&quot;$&quot;#,##0\)"/>
      <fill>
        <patternFill patternType="solid">
          <fgColor indexed="64"/>
          <bgColor rgb="FFFFFF00"/>
        </patternFill>
      </fill>
    </dxf>
    <dxf>
      <numFmt numFmtId="164" formatCode="&quot;$&quot;#,##0_);[Red]\(&quot;$&quot;#,##0\)"/>
    </dxf>
    <dxf>
      <numFmt numFmtId="164" formatCode="&quot;$&quot;#,##0_);[Red]\(&quot;$&quot;#,##0\)"/>
      <fill>
        <patternFill patternType="solid">
          <fgColor indexed="64"/>
          <bgColor rgb="FFFFFF00"/>
        </patternFill>
      </fill>
    </dxf>
    <dxf>
      <font>
        <b val="0"/>
        <i val="0"/>
        <color rgb="FFC00000"/>
      </font>
    </dxf>
    <dxf>
      <font>
        <b val="0"/>
        <i val="0"/>
        <color rgb="FFC00000"/>
      </font>
    </dxf>
    <dxf>
      <font>
        <b val="0"/>
        <i val="0"/>
        <color rgb="FFC00000"/>
      </font>
    </dxf>
    <dxf>
      <font>
        <b val="0"/>
        <i val="0"/>
        <strike val="0"/>
        <condense val="0"/>
        <extend val="0"/>
        <outline val="0"/>
        <shadow val="0"/>
        <u val="none"/>
        <vertAlign val="baseline"/>
        <sz val="11"/>
        <color auto="1"/>
        <name val="Trebuchet MS"/>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Trebuchet MS"/>
        <scheme val="minor"/>
      </font>
      <numFmt numFmtId="164" formatCode="&quot;$&quot;#,##0_);[Red]\(&quot;$&quot;#,##0\)"/>
      <fill>
        <patternFill patternType="solid">
          <fgColor indexed="64"/>
          <bgColor theme="9" tint="0.79998168889431442"/>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Trebuchet MS"/>
        <scheme val="minor"/>
      </font>
      <fill>
        <patternFill patternType="solid">
          <fgColor indexed="64"/>
          <bgColor theme="4" tint="-0.499984740745262"/>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164" formatCode="&quot;$&quot;#,##0_);[Red]\(&quot;$&quot;#,##0\)"/>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164" formatCode="&quot;$&quot;#,##0_);[Red]\(&quot;$&quot;#,##0\)"/>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164" formatCode="&quot;$&quot;#,##0_);[Red]\(&quot;$&quot;#,##0\)"/>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164" formatCode="&quot;$&quot;#,##0_);[Red]\(&quot;$&quot;#,##0\)"/>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164" formatCode="&quot;$&quot;#,##0_);[Red]\(&quot;$&quot;#,##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164" formatCode="&quot;$&quot;#,##0_);[Red]\(&quot;$&quot;#,##0\)"/>
    </dxf>
    <dxf>
      <font>
        <b/>
        <i val="0"/>
        <strike val="0"/>
        <condense val="0"/>
        <extend val="0"/>
        <outline val="0"/>
        <shadow val="0"/>
        <u val="none"/>
        <vertAlign val="baseline"/>
        <sz val="11"/>
        <color auto="1"/>
        <name val="Trebuchet MS"/>
        <scheme val="minor"/>
      </font>
      <numFmt numFmtId="164" formatCode="&quot;$&quot;#,##0_);[Red]\(&quot;$&quot;#,##0\)"/>
      <fill>
        <patternFill patternType="solid">
          <fgColor indexed="64"/>
          <bgColor theme="9" tint="0.79998168889431442"/>
        </patternFill>
      </fill>
    </dxf>
    <dxf>
      <font>
        <b/>
        <i val="0"/>
        <strike val="0"/>
        <condense val="0"/>
        <extend val="0"/>
        <outline val="0"/>
        <shadow val="0"/>
        <u val="none"/>
        <vertAlign val="baseline"/>
        <sz val="11"/>
        <color auto="1"/>
        <name val="Trebuchet MS"/>
        <scheme val="minor"/>
      </font>
      <numFmt numFmtId="164" formatCode="&quot;$&quot;#,##0_);[Red]\(&quot;$&quot;#,##0\)"/>
      <fill>
        <patternFill patternType="solid">
          <fgColor indexed="64"/>
          <bgColor theme="9" tint="0.79998168889431442"/>
        </patternFill>
      </fill>
    </dxf>
    <dxf>
      <font>
        <b/>
        <i val="0"/>
        <strike val="0"/>
        <condense val="0"/>
        <extend val="0"/>
        <outline val="0"/>
        <shadow val="0"/>
        <u val="none"/>
        <vertAlign val="baseline"/>
        <sz val="11"/>
        <color auto="1"/>
        <name val="Trebuchet MS"/>
        <scheme val="minor"/>
      </font>
      <numFmt numFmtId="164" formatCode="&quot;$&quot;#,##0_);[Red]\(&quot;$&quot;#,##0\)"/>
      <fill>
        <patternFill patternType="solid">
          <fgColor indexed="64"/>
          <bgColor theme="9" tint="0.79998168889431442"/>
        </patternFill>
      </fill>
      <alignment horizontal="general" vertical="center" textRotation="0" wrapText="0" indent="0" justifyLastLine="0" shrinkToFit="0" readingOrder="0"/>
    </dxf>
    <dxf>
      <font>
        <b/>
        <i val="0"/>
        <strike val="0"/>
        <condense val="0"/>
        <extend val="0"/>
        <outline val="0"/>
        <shadow val="0"/>
        <u val="none"/>
        <vertAlign val="baseline"/>
        <sz val="11"/>
        <color auto="1"/>
        <name val="Trebuchet MS"/>
        <scheme val="minor"/>
      </font>
      <alignment horizontal="general" vertical="center" textRotation="0" wrapText="0" indent="0" justifyLastLine="0" shrinkToFit="0" readingOrder="0"/>
    </dxf>
    <dxf>
      <border outline="0">
        <bottom style="thin">
          <color theme="4" tint="-0.499984740745262"/>
        </bottom>
      </border>
    </dxf>
    <dxf>
      <font>
        <b/>
        <i val="0"/>
        <strike val="0"/>
        <condense val="0"/>
        <extend val="0"/>
        <outline val="0"/>
        <shadow val="0"/>
        <u val="none"/>
        <vertAlign val="baseline"/>
        <sz val="11"/>
        <color theme="0"/>
        <name val="Trebuchet MS"/>
        <scheme val="minor"/>
      </font>
      <fill>
        <patternFill patternType="solid">
          <fgColor indexed="64"/>
          <bgColor theme="4" tint="-0.499984740745262"/>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164" formatCode="&quot;$&quot;#,##0_);[Red]\(&quot;$&quot;#,##0\)"/>
      <alignment horizontal="general" vertical="center" textRotation="0" wrapText="0" indent="0" justifyLastLine="0" shrinkToFit="0" readingOrder="0"/>
    </dxf>
    <dxf>
      <border outline="0">
        <right style="thin">
          <color theme="4" tint="-0.499984740745262"/>
        </right>
        <bottom style="thin">
          <color theme="4" tint="-0.499984740745262"/>
        </bottom>
      </border>
    </dxf>
    <dxf>
      <alignment horizontal="left"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164" formatCode="&quot;$&quot;#,##0_);[Red]\(&quot;$&quot;#,##0\)"/>
      <alignment horizontal="general" vertical="center" textRotation="0" wrapText="0" indent="0" justifyLastLine="0" shrinkToFit="0" readingOrder="0"/>
    </dxf>
    <dxf>
      <font>
        <b val="0"/>
        <i val="0"/>
        <strike val="0"/>
        <condense val="0"/>
        <extend val="0"/>
        <outline val="0"/>
        <shadow val="0"/>
        <u val="none"/>
        <vertAlign val="baseline"/>
        <sz val="11"/>
        <color auto="1"/>
        <name val="Trebuchet MS"/>
        <scheme val="minor"/>
      </font>
      <numFmt numFmtId="164" formatCode="&quot;$&quot;#,##0_);[Red]\(&quot;$&quot;#,##0\)"/>
    </dxf>
    <dxf>
      <border outline="0">
        <right style="thin">
          <color theme="4" tint="-0.499984740745262"/>
        </right>
        <bottom style="thin">
          <color theme="4" tint="-0.499984740745262"/>
        </bottom>
      </border>
    </dxf>
    <dxf>
      <alignment horizontal="left" vertical="center" textRotation="0" wrapText="1" 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center" vertical="center" textRotation="0" wrapText="1" indent="0" justifyLastLine="0" shrinkToFit="0" readingOrder="0"/>
    </dxf>
    <dxf>
      <fill>
        <patternFill>
          <bgColor theme="4" tint="0.79998168889431442"/>
        </patternFill>
      </fill>
    </dxf>
    <dxf>
      <font>
        <b/>
        <i val="0"/>
      </font>
      <fill>
        <patternFill>
          <bgColor theme="4" tint="0.39994506668294322"/>
        </patternFill>
      </fill>
      <border>
        <left style="thin">
          <color theme="4" tint="-0.24994659260841701"/>
        </left>
        <right style="thin">
          <color theme="4" tint="-0.24994659260841701"/>
        </right>
        <top style="double">
          <color theme="4" tint="-0.24994659260841701"/>
        </top>
        <bottom style="thin">
          <color theme="4" tint="-0.24994659260841701"/>
        </bottom>
      </border>
    </dxf>
    <dxf>
      <font>
        <b/>
        <i val="0"/>
        <color theme="0"/>
      </font>
      <fill>
        <patternFill>
          <bgColor theme="4" tint="-0.499984740745262"/>
        </patternFill>
      </fill>
      <border>
        <bottom style="thin">
          <color theme="0"/>
        </bottom>
      </border>
    </dxf>
    <dxf>
      <border>
        <left style="thin">
          <color theme="4" tint="-0.24994659260841701"/>
        </left>
        <right style="thin">
          <color theme="4" tint="-0.24994659260841701"/>
        </right>
        <top style="thin">
          <color theme="4" tint="-0.24994659260841701"/>
        </top>
        <bottom style="thin">
          <color theme="4" tint="-0.24994659260841701"/>
        </bottom>
      </border>
    </dxf>
    <dxf>
      <fill>
        <patternFill>
          <bgColor theme="4" tint="-0.499984740745262"/>
        </patternFill>
      </fill>
    </dxf>
    <dxf>
      <fill>
        <patternFill>
          <bgColor theme="4" tint="-0.499984740745262"/>
        </patternFill>
      </fill>
    </dxf>
    <dxf>
      <fill>
        <patternFill>
          <bgColor theme="9" tint="0.79998168889431442"/>
        </patternFill>
      </fill>
      <border diagonalUp="0" diagonalDown="0">
        <left/>
        <right/>
        <top/>
        <bottom/>
        <vertical/>
        <horizontal/>
      </border>
    </dxf>
  </dxfs>
  <tableStyles count="2" defaultTableStyle="Monthly Family Budget" defaultPivotStyle="PivotStyleLight16">
    <tableStyle name="ActualMonthlyIncome" pivot="0" count="3" xr9:uid="{00000000-0011-0000-FFFF-FFFF00000000}">
      <tableStyleElement type="wholeTable" dxfId="156"/>
      <tableStyleElement type="headerRow" dxfId="155"/>
      <tableStyleElement type="firstColumn" dxfId="154"/>
    </tableStyle>
    <tableStyle name="Monthly Family Budget" pivot="0" count="4" xr9:uid="{00000000-0011-0000-FFFF-FFFF01000000}">
      <tableStyleElement type="wholeTable" dxfId="153"/>
      <tableStyleElement type="headerRow" dxfId="152"/>
      <tableStyleElement type="totalRow" dxfId="151"/>
      <tableStyleElement type="firstRowStripe" dxfId="1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4735</xdr:colOff>
      <xdr:row>9</xdr:row>
      <xdr:rowOff>278494</xdr:rowOff>
    </xdr:from>
    <xdr:to>
      <xdr:col>9</xdr:col>
      <xdr:colOff>723649</xdr:colOff>
      <xdr:row>13</xdr:row>
      <xdr:rowOff>192156</xdr:rowOff>
    </xdr:to>
    <xdr:sp macro="" textlink="">
      <xdr:nvSpPr>
        <xdr:cNvPr id="2" name="Arrow: Down 1">
          <a:extLst>
            <a:ext uri="{FF2B5EF4-FFF2-40B4-BE49-F238E27FC236}">
              <a16:creationId xmlns:a16="http://schemas.microsoft.com/office/drawing/2014/main" id="{583DEC19-FF79-4FA1-96E5-5DA9B7FF5E14}"/>
            </a:ext>
          </a:extLst>
        </xdr:cNvPr>
        <xdr:cNvSpPr/>
      </xdr:nvSpPr>
      <xdr:spPr>
        <a:xfrm rot="3157056">
          <a:off x="11327494" y="3478559"/>
          <a:ext cx="1437662" cy="2142061"/>
        </a:xfrm>
        <a:prstGeom prst="downArrow">
          <a:avLst/>
        </a:prstGeom>
        <a:solidFill>
          <a:srgbClr val="FF00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xdr:col>
      <xdr:colOff>161168</xdr:colOff>
      <xdr:row>10</xdr:row>
      <xdr:rowOff>296710</xdr:rowOff>
    </xdr:from>
    <xdr:to>
      <xdr:col>9</xdr:col>
      <xdr:colOff>862662</xdr:colOff>
      <xdr:row>12</xdr:row>
      <xdr:rowOff>260072</xdr:rowOff>
    </xdr:to>
    <xdr:sp macro="" textlink="">
      <xdr:nvSpPr>
        <xdr:cNvPr id="3" name="TextBox 2">
          <a:extLst>
            <a:ext uri="{FF2B5EF4-FFF2-40B4-BE49-F238E27FC236}">
              <a16:creationId xmlns:a16="http://schemas.microsoft.com/office/drawing/2014/main" id="{0046DE06-C28C-4B4B-8EDD-D277A79BAE08}"/>
            </a:ext>
          </a:extLst>
        </xdr:cNvPr>
        <xdr:cNvSpPr txBox="1"/>
      </xdr:nvSpPr>
      <xdr:spPr>
        <a:xfrm rot="19321626">
          <a:off x="11131727" y="4229975"/>
          <a:ext cx="2124641" cy="725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TU</a:t>
          </a:r>
          <a:r>
            <a:rPr lang="es-MX" sz="1600" b="1" baseline="0"/>
            <a:t>S RESULTADOS (BALANCE)</a:t>
          </a:r>
          <a:endParaRPr lang="es-MX" sz="16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using" displayName="Housing" ref="B5:E17" totalsRowCount="1">
  <tableColumns count="4">
    <tableColumn id="1" xr3:uid="{00000000-0010-0000-0000-000001000000}" name="Vivienda" totalsRowLabel="Total" totalsRowDxfId="49"/>
    <tableColumn id="2" xr3:uid="{00000000-0010-0000-0000-000002000000}" name="Costo Proyectado" totalsRowFunction="sum" dataDxfId="44" dataCellStyle="Amounts" totalsRowCellStyle="Amounts"/>
    <tableColumn id="3" xr3:uid="{00000000-0010-0000-0000-000003000000}" name="Costo Real " totalsRowFunction="sum" dataDxfId="42" dataCellStyle="Amounts" totalsRowCellStyle="Amounts"/>
    <tableColumn id="4" xr3:uid="{00000000-0010-0000-0000-000004000000}" name="Diferencia" totalsRowFunction="sum" dataDxfId="43" totalsRowDxfId="48" dataCellStyle="Amounts" totalsRowCellStyle="Amounts">
      <calculatedColumnFormula>Housing[Costo Proyectado]-Housing[[Costo Real ]]</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xes" displayName="Taxes" ref="G38:J43" totalsRowCount="1" headerRowDxfId="125" dataDxfId="124" totalsRowDxfId="123">
  <autoFilter ref="G38:J42" xr:uid="{00000000-0009-0000-0100-00000A000000}"/>
  <tableColumns count="4">
    <tableColumn id="1" xr3:uid="{00000000-0010-0000-0900-000001000000}" name="Impuestos" totalsRowLabel="Total" dataDxfId="11" totalsRowDxfId="67"/>
    <tableColumn id="2" xr3:uid="{00000000-0010-0000-0900-000002000000}" name="Costo Proyectado" totalsRowFunction="sum" dataDxfId="10" totalsRowDxfId="66" dataCellStyle="Amounts"/>
    <tableColumn id="3" xr3:uid="{00000000-0010-0000-0900-000003000000}" name="Costo Real " totalsRowFunction="sum" dataDxfId="9" totalsRowDxfId="65" dataCellStyle="Amounts"/>
    <tableColumn id="4" xr3:uid="{00000000-0010-0000-0900-000004000000}" name="Diferencia" totalsRowFunction="sum" totalsRowDxfId="64" dataCellStyle="Amounts">
      <calculatedColumnFormula>Taxes[Costo Proyectado]-Taxes[[Costo Real ]]</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Savings" displayName="Savings" ref="B62:E67" totalsRowCount="1" headerRowDxfId="122" dataDxfId="121" totalsRowDxfId="120">
  <autoFilter ref="B62:E66" xr:uid="{00000000-0009-0000-0100-00000B000000}"/>
  <tableColumns count="4">
    <tableColumn id="1" xr3:uid="{00000000-0010-0000-0A00-000001000000}" name="Inversiones " totalsRowLabel="Total" dataDxfId="21" totalsRowDxfId="79"/>
    <tableColumn id="2" xr3:uid="{00000000-0010-0000-0A00-000002000000}" name="Costo Proyectado" totalsRowFunction="sum" dataDxfId="20" totalsRowDxfId="78" dataCellStyle="Amounts"/>
    <tableColumn id="3" xr3:uid="{00000000-0010-0000-0A00-000003000000}" name="Costo Real " totalsRowFunction="sum" dataDxfId="18" totalsRowDxfId="77" dataCellStyle="Amounts"/>
    <tableColumn id="4" xr3:uid="{00000000-0010-0000-0A00-000004000000}" name="Diferencia" totalsRowFunction="sum" dataDxfId="19" totalsRowDxfId="76" dataCellStyle="Amounts">
      <calculatedColumnFormula>Savings[Costo Proyectado]-Savings[[Costo Real ]]</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Gifts" displayName="Gifts" ref="G63:J67" totalsRowCount="1" headerRowDxfId="119" dataDxfId="118" totalsRowDxfId="117">
  <autoFilter ref="G63:J66" xr:uid="{00000000-0009-0000-0100-00000C000000}"/>
  <tableColumns count="4">
    <tableColumn id="1" xr3:uid="{00000000-0010-0000-0B00-000001000000}" name="Regalos y Donaciones" totalsRowLabel="Total" dataDxfId="2" totalsRowDxfId="55"/>
    <tableColumn id="2" xr3:uid="{00000000-0010-0000-0B00-000002000000}" name="Costo Proyectado" totalsRowFunction="sum" dataDxfId="1" totalsRowDxfId="54" dataCellStyle="Amounts"/>
    <tableColumn id="3" xr3:uid="{00000000-0010-0000-0B00-000003000000}" name="Costo Real " totalsRowFunction="sum" dataDxfId="0" totalsRowDxfId="53" dataCellStyle="Amounts"/>
    <tableColumn id="4" xr3:uid="{00000000-0010-0000-0B00-000004000000}" name="Diferencia" totalsRowFunction="sum" totalsRowDxfId="52" dataCellStyle="Amounts">
      <calculatedColumnFormula>Gifts[Costo Proyectado]-Gifts[[Costo Real ]]</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Legal" displayName="Legal" ref="B55:E60" totalsRowCount="1" headerRowDxfId="116" dataDxfId="115" totalsRowDxfId="114">
  <autoFilter ref="B55:E59" xr:uid="{00000000-0009-0000-0100-00000D000000}"/>
  <tableColumns count="4">
    <tableColumn id="1" xr3:uid="{00000000-0010-0000-0C00-000001000000}" name="Legal" totalsRowLabel="Total" dataDxfId="25" totalsRowDxfId="83"/>
    <tableColumn id="2" xr3:uid="{00000000-0010-0000-0C00-000002000000}" name="Costo Proyectado" totalsRowFunction="sum" dataDxfId="24" totalsRowDxfId="82" dataCellStyle="Amounts"/>
    <tableColumn id="3" xr3:uid="{00000000-0010-0000-0C00-000003000000}" name="Costo Real " totalsRowFunction="sum" dataDxfId="22" totalsRowDxfId="81" dataCellStyle="Amounts"/>
    <tableColumn id="4" xr3:uid="{00000000-0010-0000-0C00-000004000000}" name="Diferencia" totalsRowFunction="sum" dataDxfId="23" totalsRowDxfId="80" dataCellStyle="Amounts">
      <calculatedColumnFormula>Legal[Costo Proyectado]-Legal[[Costo Real ]]</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ProjectedMonthlyIncome" displayName="ProjectedMonthlyIncome" ref="G2:H6" totalsRowShown="0" headerRowDxfId="113" tableBorderDxfId="112" headerRowCellStyle="Heading 2">
  <autoFilter ref="G2:H6" xr:uid="{00000000-0009-0000-0100-000012000000}">
    <filterColumn colId="0" hiddenButton="1"/>
    <filterColumn colId="1" hiddenButton="1"/>
  </autoFilter>
  <tableColumns count="2">
    <tableColumn id="1" xr3:uid="{00000000-0010-0000-0D00-000001000000}" name="Ingreso Mensual Proyectado" dataDxfId="111" dataCellStyle="Summary text"/>
    <tableColumn id="2" xr3:uid="{00000000-0010-0000-0D00-000002000000}" name="Ingreso" dataDxfId="110" dataCellStyle="Right border"/>
  </tableColumns>
  <tableStyleInfo name="ActualMonthlyIncome" showFirstColumn="0" showLastColumn="0" showRowStripes="0" showColumnStripes="0"/>
  <extLst>
    <ext xmlns:x14="http://schemas.microsoft.com/office/spreadsheetml/2009/9/main" uri="{504A1905-F514-4f6f-8877-14C23A59335A}">
      <x14:table altTextSummary="Enter Projected Monthly Income Source and Amount in this table. Total monthly income is auto calculated"/>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ActualMonthlyIncome" displayName="ActualMonthlyIncome" ref="G8:H12" totalsRowShown="0" headerRowDxfId="109" tableBorderDxfId="108" headerRowCellStyle="Heading 2">
  <autoFilter ref="G8:H12" xr:uid="{00000000-0009-0000-0100-000013000000}">
    <filterColumn colId="0" hiddenButton="1"/>
    <filterColumn colId="1" hiddenButton="1"/>
  </autoFilter>
  <tableColumns count="2">
    <tableColumn id="1" xr3:uid="{00000000-0010-0000-0E00-000001000000}" name="Ingreso Mensual Real" dataDxfId="100" dataCellStyle="Summary text"/>
    <tableColumn id="2" xr3:uid="{00000000-0010-0000-0E00-000002000000}" name="Ingreso" dataDxfId="107" dataCellStyle="Summary amounts"/>
  </tableColumns>
  <tableStyleInfo name="ActualMonthlyIncome" showFirstColumn="0" showLastColumn="0" showRowStripes="1" showColumnStripes="0"/>
  <extLst>
    <ext xmlns:x14="http://schemas.microsoft.com/office/spreadsheetml/2009/9/main" uri="{504A1905-F514-4f6f-8877-14C23A59335A}">
      <x14:table altTextSummary="Enter Actual Monthly Income Source and Amount in this table. Total monthly income is auto calculated"/>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F000000}" name="Balance" displayName="Balance" ref="G14:H17" totalsRowShown="0">
  <autoFilter ref="G14:H17" xr:uid="{00000000-0009-0000-0100-000016000000}">
    <filterColumn colId="0" hiddenButton="1"/>
    <filterColumn colId="1" hiddenButton="1"/>
  </autoFilter>
  <tableColumns count="2">
    <tableColumn id="1" xr3:uid="{00000000-0010-0000-0F00-000001000000}" name="Balance Real" dataDxfId="51" dataCellStyle="Heading 2"/>
    <tableColumn id="2" xr3:uid="{00000000-0010-0000-0F00-000002000000}" name="Monto" dataDxfId="50" dataCellStyle="Summary amounts"/>
  </tableColumns>
  <tableStyleInfo name="Monthly Family Budget" showFirstColumn="1" showLastColumn="0" showRowStripes="1" showColumnStripes="0"/>
  <extLst>
    <ext xmlns:x14="http://schemas.microsoft.com/office/spreadsheetml/2009/9/main" uri="{504A1905-F514-4f6f-8877-14C23A59335A}">
      <x14:table altTextSummary="Balance items and Amounts are auto calculated in this table"/>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Summary" displayName="Summary" ref="B2:E3" totalsRowShown="0" headerRowDxfId="106" tableBorderDxfId="105" headerRowCellStyle="Heading 1">
  <autoFilter ref="B2:E3" xr:uid="{00000000-0009-0000-0100-00000E000000}">
    <filterColumn colId="0" hiddenButton="1"/>
    <filterColumn colId="1" hiddenButton="1"/>
    <filterColumn colId="2" hiddenButton="1"/>
    <filterColumn colId="3" hiddenButton="1"/>
  </autoFilter>
  <tableColumns count="4">
    <tableColumn id="1" xr3:uid="{00000000-0010-0000-1000-000001000000}" name="Resumen" dataDxfId="104" dataCellStyle="Bottom border"/>
    <tableColumn id="2" xr3:uid="{00000000-0010-0000-1000-000002000000}" name="Total_x000a_Costo Proyectado" dataDxfId="103" dataCellStyle="Bottom border">
      <calculatedColumnFormula>Housing[[#Totals],[Costo Proyectado]]+Transportation[[#Totals],[Costo Proyectado]]+Insurance[[#Totals],[Costo Proyectado]]+Food[[#Totals],[Costo Proyectado]]+Children[[#Totals],[Costo Proyectado]]+Legal[[#Totals],[Costo Proyectado]]+Savings[[#Totals],[Costo Proyectado]]+Loans[[#Totals],[Costo Proyectado]]+Entertainment[[#Totals],[Costo Proyectado]]+Taxes[[#Totals],[Costo Proyectado]]+PersonalCare[[#Totals],[Costo Proyectado]]+Pets[[#Totals],[Costo Proyectado]]+Gifts[[#Totals],[Costo Proyectado]]</calculatedColumnFormula>
    </tableColumn>
    <tableColumn id="3" xr3:uid="{00000000-0010-0000-1000-000003000000}" name="Total_x000a_Costo Real" dataDxfId="102" dataCellStyle="Bottom border">
      <calculatedColumnFormula>Housing[[#Totals],[Costo Real ]]+Transportation[[#Totals],[Costo Real ]]+Insurance[[#Totals],[Costo Real ]]+Food[[#Totals],[Costo Real ]]+Children[[#Totals],[Costo Real ]]+Legal[[#Totals],[Costo Real ]]+Savings[[#Totals],[Costo Real ]]+Loans[[#Totals],[Costo Real ]]+Entertainment[[#Totals],[Costo Real ]]+Taxes[[#Totals],[Costo Real ]]+PersonalCare[[#Totals],[Costo Real ]]+Pets[[#Totals],[Costo Real ]]+Gifts[[#Totals],[Costo Real ]]</calculatedColumnFormula>
    </tableColumn>
    <tableColumn id="4" xr3:uid="{00000000-0010-0000-1000-000004000000}" name="Total_x000a_Diferencia" dataDxfId="101" dataCellStyle="Bottom border">
      <calculatedColumnFormula>Housing[[#Totals],[Diferencia]]+Transportation[[#Totals],[Diferencia]]+Insurance[[#Totals],[Diferencia]]+Food[[#Totals],[Diferencia]]+Children[[#Totals],[Diferencia]]+Legal[[#Totals],[Diferencia]]+Savings[[#Totals],[Diferencia]]+Loans[[#Totals],[Diferencia]]+Entertainment[[#Totals],[Diferencia]]+Taxes[[#Totals],[Diferencia]]+PersonalCare[[#Totals],[Diferencia]]+Pets[[#Totals],[Diferencia]]+Gifts[[#Totals],[Diferencia]]</calculatedColumnFormula>
    </tableColumn>
  </tableColumns>
  <tableStyleInfo name="ActualMonthlyIncome" showFirstColumn="0" showLastColumn="0" showRowStripes="1" showColumnStripes="0"/>
  <extLst>
    <ext xmlns:x14="http://schemas.microsoft.com/office/spreadsheetml/2009/9/main" uri="{504A1905-F514-4f6f-8877-14C23A59335A}">
      <x14:table altTextSummary="Total Projected and Actual Costs, and Total Difference are auto calculated in this summary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ransportation" displayName="Transportation" ref="B19:E28" totalsRowCount="1" headerRowDxfId="149" dataDxfId="148" totalsRowDxfId="147">
  <tableColumns count="4">
    <tableColumn id="1" xr3:uid="{00000000-0010-0000-0100-000001000000}" name="Transportación " totalsRowLabel="Total" dataDxfId="41" totalsRowDxfId="99"/>
    <tableColumn id="2" xr3:uid="{00000000-0010-0000-0100-000002000000}" name="Costo Proyectado" totalsRowFunction="sum" dataDxfId="40" totalsRowDxfId="98" dataCellStyle="Amounts"/>
    <tableColumn id="3" xr3:uid="{00000000-0010-0000-0100-000003000000}" name="Costo Real " totalsRowFunction="sum" dataDxfId="38" totalsRowDxfId="97" dataCellStyle="Amounts"/>
    <tableColumn id="4" xr3:uid="{00000000-0010-0000-0100-000004000000}" name="Diferencia" totalsRowFunction="sum" dataDxfId="39" totalsRowDxfId="96" dataCellStyle="Amounts">
      <calculatedColumnFormula>Transportation[Costo Proyectado]-Transportation[[Costo Real ]]</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surance" displayName="Insurance" ref="B30:E35" totalsRowCount="1" headerRowDxfId="146" dataDxfId="145" totalsRowDxfId="144">
  <autoFilter ref="B30:E34" xr:uid="{00000000-0009-0000-0100-000003000000}"/>
  <tableColumns count="4">
    <tableColumn id="1" xr3:uid="{00000000-0010-0000-0200-000001000000}" name="Seguros" totalsRowLabel="Total" dataDxfId="37" totalsRowDxfId="95"/>
    <tableColumn id="2" xr3:uid="{00000000-0010-0000-0200-000002000000}" name="Costo Proyectado" totalsRowFunction="sum" dataDxfId="36" totalsRowDxfId="94" dataCellStyle="Amounts"/>
    <tableColumn id="3" xr3:uid="{00000000-0010-0000-0200-000003000000}" name="Costo Real " totalsRowFunction="sum" dataDxfId="34" totalsRowDxfId="93" dataCellStyle="Amounts"/>
    <tableColumn id="4" xr3:uid="{00000000-0010-0000-0200-000004000000}" name="Diferencia" totalsRowFunction="sum" dataDxfId="35" totalsRowDxfId="92" dataCellStyle="Amounts">
      <calculatedColumnFormula>Insurance[Costo Proyectado]-Insurance[[Costo Real ]]</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Food" displayName="Food" ref="B37:E41" totalsRowCount="1" headerRowDxfId="143" dataDxfId="142" totalsRowDxfId="141">
  <autoFilter ref="B37:E40" xr:uid="{00000000-0009-0000-0100-000004000000}"/>
  <tableColumns count="4">
    <tableColumn id="1" xr3:uid="{00000000-0010-0000-0300-000001000000}" name="Comida" totalsRowLabel="Total" dataDxfId="33" totalsRowDxfId="91"/>
    <tableColumn id="2" xr3:uid="{00000000-0010-0000-0300-000002000000}" name="Costo Proyectado" totalsRowFunction="sum" dataDxfId="32" totalsRowDxfId="90" dataCellStyle="Amounts"/>
    <tableColumn id="3" xr3:uid="{00000000-0010-0000-0300-000003000000}" name="Costo Real " totalsRowFunction="sum" dataDxfId="30" totalsRowDxfId="89" dataCellStyle="Amounts"/>
    <tableColumn id="4" xr3:uid="{00000000-0010-0000-0300-000004000000}" name="Diferencia" totalsRowFunction="sum" dataDxfId="31" totalsRowDxfId="88" dataCellStyle="Amounts">
      <calculatedColumnFormula>Food[Costo Proyectado]-Food[[Costo Real ]]</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hildren" displayName="Children" ref="B43:E53" totalsRowCount="1" headerRowDxfId="140" dataDxfId="139" totalsRowDxfId="138">
  <autoFilter ref="B43:E52" xr:uid="{00000000-0009-0000-0100-000005000000}"/>
  <tableColumns count="4">
    <tableColumn id="1" xr3:uid="{00000000-0010-0000-0400-000001000000}" name="Niños" totalsRowLabel="Total" dataDxfId="29" totalsRowDxfId="87"/>
    <tableColumn id="2" xr3:uid="{00000000-0010-0000-0400-000002000000}" name="Costo Proyectado" totalsRowFunction="sum" dataDxfId="28" totalsRowDxfId="86" dataCellStyle="Amounts"/>
    <tableColumn id="3" xr3:uid="{00000000-0010-0000-0400-000003000000}" name="Costo Real " totalsRowFunction="sum" dataDxfId="26" totalsRowDxfId="85" dataCellStyle="Amounts"/>
    <tableColumn id="4" xr3:uid="{00000000-0010-0000-0400-000004000000}" name="Diferencia" totalsRowFunction="sum" dataDxfId="27" totalsRowDxfId="84" dataCellStyle="Amounts">
      <calculatedColumnFormula>Children[Costo Proyectado]-Children[[Costo Real ]]</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Pets" displayName="Pets" ref="G55:J61" totalsRowCount="1" headerRowDxfId="137" dataDxfId="136" totalsRowDxfId="135">
  <autoFilter ref="G55:J60" xr:uid="{00000000-0009-0000-0100-000006000000}"/>
  <tableColumns count="4">
    <tableColumn id="1" xr3:uid="{00000000-0010-0000-0500-000001000000}" name="Mascotas" totalsRowLabel="Total" dataDxfId="5" totalsRowDxfId="59"/>
    <tableColumn id="2" xr3:uid="{00000000-0010-0000-0500-000002000000}" name="Costo Proyectado" totalsRowFunction="sum" dataDxfId="4" totalsRowDxfId="58" dataCellStyle="Amounts"/>
    <tableColumn id="3" xr3:uid="{00000000-0010-0000-0500-000003000000}" name="Costo Real " totalsRowFunction="sum" dataDxfId="3" totalsRowDxfId="57" dataCellStyle="Amounts"/>
    <tableColumn id="4" xr3:uid="{00000000-0010-0000-0500-000004000000}" name="Diferencia" totalsRowFunction="sum" totalsRowDxfId="56" dataCellStyle="Amounts">
      <calculatedColumnFormula>Pets[Costo Proyectado]-Pets[[Costo Real ]]</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PersonalCare" displayName="PersonalCare" ref="G45:J53" totalsRowCount="1" headerRowDxfId="134" dataDxfId="133" totalsRowDxfId="132">
  <autoFilter ref="G45:J52" xr:uid="{00000000-0009-0000-0100-000007000000}"/>
  <tableColumns count="4">
    <tableColumn id="1" xr3:uid="{00000000-0010-0000-0600-000001000000}" name="Cuidado Personal " totalsRowLabel="Total" dataDxfId="8" totalsRowDxfId="63"/>
    <tableColumn id="2" xr3:uid="{00000000-0010-0000-0600-000002000000}" name="Costo Proyectado" totalsRowFunction="sum" dataDxfId="7" totalsRowDxfId="62" dataCellStyle="Amounts"/>
    <tableColumn id="3" xr3:uid="{00000000-0010-0000-0600-000003000000}" name="Costo Real " totalsRowFunction="sum" dataDxfId="6" totalsRowDxfId="61" dataCellStyle="Amounts"/>
    <tableColumn id="4" xr3:uid="{00000000-0010-0000-0600-000004000000}" name="Diferencia" totalsRowFunction="sum" totalsRowDxfId="60" dataCellStyle="Amounts">
      <calculatedColumnFormula>PersonalCare[Costo Proyectado]-PersonalCare[[Costo Real ]]</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Entertainment" displayName="Entertainment" ref="G28:J36" totalsRowCount="1" headerRowDxfId="131" dataDxfId="130" totalsRowDxfId="129">
  <autoFilter ref="G28:J35" xr:uid="{00000000-0009-0000-0100-000008000000}"/>
  <tableColumns count="4">
    <tableColumn id="1" xr3:uid="{00000000-0010-0000-0700-000001000000}" name="Entretenimiento " totalsRowLabel="Total" dataDxfId="14" totalsRowDxfId="71"/>
    <tableColumn id="2" xr3:uid="{00000000-0010-0000-0700-000002000000}" name="Costo Proyectado" totalsRowFunction="sum" dataDxfId="13" totalsRowDxfId="70" dataCellStyle="Amounts"/>
    <tableColumn id="3" xr3:uid="{00000000-0010-0000-0700-000003000000}" name="Costo Real " totalsRowFunction="sum" dataDxfId="12" totalsRowDxfId="69" dataCellStyle="Amounts"/>
    <tableColumn id="4" xr3:uid="{00000000-0010-0000-0700-000004000000}" name="Diferencia" totalsRowFunction="sum" totalsRowDxfId="68" dataCellStyle="Amounts">
      <calculatedColumnFormula>Entertainment[Costo Proyectado]-Entertainment[[Costo Real ]]</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Loans" displayName="Loans" ref="G19:J26" totalsRowCount="1" headerRowDxfId="128" dataDxfId="127" totalsRowDxfId="126">
  <autoFilter ref="G19:J25" xr:uid="{00000000-0009-0000-0100-000009000000}"/>
  <tableColumns count="4">
    <tableColumn id="1" xr3:uid="{00000000-0010-0000-0800-000001000000}" name="Prestamos y/o créditos" totalsRowLabel="Total" dataDxfId="17" totalsRowDxfId="75"/>
    <tableColumn id="2" xr3:uid="{00000000-0010-0000-0800-000002000000}" name="Costo Proyectado" totalsRowFunction="sum" dataDxfId="16" totalsRowDxfId="74" dataCellStyle="Amounts" totalsRowCellStyle="Amounts"/>
    <tableColumn id="3" xr3:uid="{00000000-0010-0000-0800-000003000000}" name="Costo Real " totalsRowFunction="sum" dataDxfId="15" totalsRowDxfId="73" dataCellStyle="Amounts" totalsRowCellStyle="Amounts"/>
    <tableColumn id="4" xr3:uid="{00000000-0010-0000-0800-000004000000}" name="Diferencia" totalsRowFunction="sum" totalsRowDxfId="72" dataCellStyle="Amounts" totalsRowCellStyle="Amounts">
      <calculatedColumnFormula>Loans[Costo Proyectado]-Loans[[Costo Real ]]</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Origin">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F7915"/>
      </a:hlink>
      <a:folHlink>
        <a:srgbClr val="996600"/>
      </a:folHlink>
    </a:clrScheme>
    <a:fontScheme name="Monthly Family Budget">
      <a:majorFont>
        <a:latin typeface="Trebuchet MS"/>
        <a:ea typeface=""/>
        <a:cs typeface=""/>
      </a:majorFont>
      <a:minorFont>
        <a:latin typeface="Trebuchet MS"/>
        <a:ea typeface=""/>
        <a:cs typeface=""/>
      </a:minorFont>
    </a:fontScheme>
    <a:fmtScheme name="Origin">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contourW="27500" prstMaterial="matte">
            <a:bevelT w="0" h="0"/>
            <a:contourClr>
              <a:schemeClr val="phClr">
                <a:tint val="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shade val="60000"/>
                <a:satMod val="300000"/>
              </a:schemeClr>
            </a:gs>
            <a:gs pos="30000">
              <a:schemeClr val="phClr">
                <a:shade val="80000"/>
                <a:satMod val="230000"/>
              </a:schemeClr>
            </a:gs>
            <a:gs pos="100000">
              <a:schemeClr val="phClr">
                <a:tint val="97000"/>
                <a:satMod val="220000"/>
              </a:schemeClr>
            </a:gs>
          </a:gsLst>
          <a:lin ang="16200000" scaled="1"/>
        </a:gradFill>
        <a:blipFill>
          <a:blip xmlns:r="http://schemas.openxmlformats.org/officeDocument/2006/relationships" r:embed="rId1">
            <a:duotone>
              <a:schemeClr val="phClr">
                <a:satMod val="350000"/>
              </a:schemeClr>
              <a:schemeClr val="phClr">
                <a:tint val="83000"/>
              </a:schemeClr>
            </a:duotone>
          </a:blip>
          <a:tile tx="0" ty="0" sx="100000" sy="100000" flip="x" algn="t"/>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drawing" Target="../drawings/drawing1.xml"/><Relationship Id="rId16" Type="http://schemas.openxmlformats.org/officeDocument/2006/relationships/table" Target="../tables/table14.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J68"/>
  <sheetViews>
    <sheetView showGridLines="0" tabSelected="1" zoomScale="85" zoomScaleNormal="85" workbookViewId="0">
      <selection activeCell="H6" sqref="H6"/>
    </sheetView>
  </sheetViews>
  <sheetFormatPr defaultRowHeight="30" customHeight="1" x14ac:dyDescent="0.3"/>
  <cols>
    <col min="1" max="1" width="2.625" customWidth="1"/>
    <col min="2" max="2" width="24.625" customWidth="1"/>
    <col min="3" max="3" width="20" customWidth="1"/>
    <col min="4" max="4" width="18.625" customWidth="1"/>
    <col min="5" max="5" width="22" customWidth="1"/>
    <col min="6" max="6" width="3.875" customWidth="1"/>
    <col min="7" max="7" width="32.25" customWidth="1"/>
    <col min="8" max="8" width="20" customWidth="1"/>
    <col min="9" max="9" width="18.625" style="26" customWidth="1"/>
    <col min="10" max="10" width="22" customWidth="1"/>
    <col min="11" max="11" width="2.625" customWidth="1"/>
  </cols>
  <sheetData>
    <row r="1" spans="2:10" s="10" customFormat="1" ht="39.950000000000003" customHeight="1" x14ac:dyDescent="0.3">
      <c r="B1" s="29" t="s">
        <v>3</v>
      </c>
      <c r="C1" s="29"/>
      <c r="D1" s="29"/>
      <c r="E1" s="29"/>
      <c r="F1" s="29"/>
      <c r="G1" s="29"/>
      <c r="H1" s="29"/>
      <c r="I1" s="24"/>
      <c r="J1" s="9"/>
    </row>
    <row r="2" spans="2:10" ht="30" customHeight="1" x14ac:dyDescent="0.3">
      <c r="B2" s="46" t="s">
        <v>4</v>
      </c>
      <c r="C2" s="42" t="s">
        <v>5</v>
      </c>
      <c r="D2" s="42" t="s">
        <v>6</v>
      </c>
      <c r="E2" s="42" t="s">
        <v>7</v>
      </c>
      <c r="F2" s="12"/>
      <c r="G2" s="33" t="s">
        <v>9</v>
      </c>
      <c r="H2" s="47" t="s">
        <v>8</v>
      </c>
      <c r="I2" s="30"/>
      <c r="J2" s="5"/>
    </row>
    <row r="3" spans="2:10" ht="30" customHeight="1" x14ac:dyDescent="0.3">
      <c r="B3" s="43"/>
      <c r="C3" s="44">
        <f>Housing[[#Totals],[Costo Proyectado]]+Transportation[[#Totals],[Costo Proyectado]]+Insurance[[#Totals],[Costo Proyectado]]+Food[[#Totals],[Costo Proyectado]]+Children[[#Totals],[Costo Proyectado]]+Legal[[#Totals],[Costo Proyectado]]+Savings[[#Totals],[Costo Proyectado]]+Loans[[#Totals],[Costo Proyectado]]+Entertainment[[#Totals],[Costo Proyectado]]+Taxes[[#Totals],[Costo Proyectado]]+PersonalCare[[#Totals],[Costo Proyectado]]+Pets[[#Totals],[Costo Proyectado]]+Gifts[[#Totals],[Costo Proyectado]]</f>
        <v>16889</v>
      </c>
      <c r="D3" s="45">
        <f>Housing[[#Totals],[Costo Real ]]+Transportation[[#Totals],[Costo Real ]]+Insurance[[#Totals],[Costo Real ]]+Food[[#Totals],[Costo Real ]]+Children[[#Totals],[Costo Real ]]+Legal[[#Totals],[Costo Real ]]+Savings[[#Totals],[Costo Real ]]+Loans[[#Totals],[Costo Real ]]+Entertainment[[#Totals],[Costo Real ]]+Taxes[[#Totals],[Costo Real ]]+PersonalCare[[#Totals],[Costo Real ]]+Pets[[#Totals],[Costo Real ]]+Gifts[[#Totals],[Costo Real ]]</f>
        <v>18570</v>
      </c>
      <c r="E3" s="45">
        <f>Housing[[#Totals],[Diferencia]]+Transportation[[#Totals],[Diferencia]]+Insurance[[#Totals],[Diferencia]]+Food[[#Totals],[Diferencia]]+Children[[#Totals],[Diferencia]]+Legal[[#Totals],[Diferencia]]+Savings[[#Totals],[Diferencia]]+Loans[[#Totals],[Diferencia]]+Entertainment[[#Totals],[Diferencia]]+Taxes[[#Totals],[Diferencia]]+PersonalCare[[#Totals],[Diferencia]]+Pets[[#Totals],[Diferencia]]+Gifts[[#Totals],[Diferencia]]</f>
        <v>-1681</v>
      </c>
      <c r="F3" s="5"/>
      <c r="G3" s="27" t="s">
        <v>11</v>
      </c>
      <c r="H3" s="73">
        <v>21000</v>
      </c>
      <c r="I3" s="30"/>
      <c r="J3" s="5"/>
    </row>
    <row r="4" spans="2:10" ht="30" customHeight="1" x14ac:dyDescent="0.3">
      <c r="B4" s="41"/>
      <c r="C4" s="41"/>
      <c r="D4" s="41"/>
      <c r="E4" s="41"/>
      <c r="F4" s="11"/>
      <c r="G4" s="28" t="s">
        <v>12</v>
      </c>
      <c r="H4" s="72">
        <v>22000</v>
      </c>
      <c r="I4" s="31"/>
      <c r="J4" s="2"/>
    </row>
    <row r="5" spans="2:10" ht="30" customHeight="1" x14ac:dyDescent="0.3">
      <c r="B5" s="15" t="s">
        <v>20</v>
      </c>
      <c r="C5" s="17" t="s">
        <v>18</v>
      </c>
      <c r="D5" s="17" t="s">
        <v>19</v>
      </c>
      <c r="E5" s="17" t="s">
        <v>17</v>
      </c>
      <c r="F5" s="11"/>
      <c r="G5" s="28" t="s">
        <v>13</v>
      </c>
      <c r="H5" s="73">
        <v>0</v>
      </c>
      <c r="I5" s="31"/>
      <c r="J5" s="2"/>
    </row>
    <row r="6" spans="2:10" ht="30" customHeight="1" x14ac:dyDescent="0.3">
      <c r="B6" s="13" t="s">
        <v>21</v>
      </c>
      <c r="C6" s="62">
        <v>7000</v>
      </c>
      <c r="D6" s="62">
        <v>7100</v>
      </c>
      <c r="E6" s="35">
        <f>Housing[Costo Proyectado]-Housing[[Costo Real ]]</f>
        <v>-100</v>
      </c>
      <c r="F6" s="11"/>
      <c r="G6" s="32" t="s">
        <v>14</v>
      </c>
      <c r="H6" s="34">
        <f>SUM(H3:H5)</f>
        <v>43000</v>
      </c>
      <c r="I6" s="31"/>
      <c r="J6" s="2"/>
    </row>
    <row r="7" spans="2:10" ht="30" customHeight="1" x14ac:dyDescent="0.3">
      <c r="B7" s="13" t="s">
        <v>22</v>
      </c>
      <c r="C7" s="63">
        <v>0</v>
      </c>
      <c r="D7" s="63">
        <v>0</v>
      </c>
      <c r="E7" s="35">
        <f>Housing[Costo Proyectado]-Housing[[Costo Real ]]</f>
        <v>0</v>
      </c>
      <c r="F7" s="2"/>
      <c r="I7" s="25"/>
      <c r="J7" s="4"/>
    </row>
    <row r="8" spans="2:10" ht="30" customHeight="1" x14ac:dyDescent="0.3">
      <c r="B8" s="13" t="s">
        <v>26</v>
      </c>
      <c r="C8" s="62">
        <v>500</v>
      </c>
      <c r="D8" s="62">
        <v>550</v>
      </c>
      <c r="E8" s="35">
        <f>Housing[Costo Proyectado]-Housing[[Costo Real ]]</f>
        <v>-50</v>
      </c>
      <c r="F8" s="2"/>
      <c r="G8" s="16" t="s">
        <v>10</v>
      </c>
      <c r="H8" s="47" t="s">
        <v>8</v>
      </c>
      <c r="I8" s="31"/>
      <c r="J8" s="2"/>
    </row>
    <row r="9" spans="2:10" ht="30" customHeight="1" x14ac:dyDescent="0.3">
      <c r="B9" s="13" t="s">
        <v>23</v>
      </c>
      <c r="C9" s="63">
        <v>750</v>
      </c>
      <c r="D9" s="63">
        <v>850</v>
      </c>
      <c r="E9" s="35">
        <f>Housing[Costo Proyectado]-Housing[[Costo Real ]]</f>
        <v>-100</v>
      </c>
      <c r="F9" s="11"/>
      <c r="G9" s="27" t="s">
        <v>95</v>
      </c>
      <c r="H9" s="74">
        <v>20000</v>
      </c>
      <c r="I9" s="31"/>
      <c r="J9" s="2"/>
    </row>
    <row r="10" spans="2:10" ht="30" customHeight="1" x14ac:dyDescent="0.3">
      <c r="B10" s="13" t="s">
        <v>0</v>
      </c>
      <c r="C10" s="62">
        <v>1100</v>
      </c>
      <c r="D10" s="62">
        <v>1500</v>
      </c>
      <c r="E10" s="35">
        <f>Housing[Costo Proyectado]-Housing[[Costo Real ]]</f>
        <v>-400</v>
      </c>
      <c r="F10" s="11"/>
      <c r="G10" s="28" t="s">
        <v>96</v>
      </c>
      <c r="H10" s="75">
        <v>5000</v>
      </c>
      <c r="I10" s="31"/>
      <c r="J10" s="2"/>
    </row>
    <row r="11" spans="2:10" ht="30" customHeight="1" x14ac:dyDescent="0.3">
      <c r="B11" s="13" t="s">
        <v>24</v>
      </c>
      <c r="C11" s="63">
        <v>250</v>
      </c>
      <c r="D11" s="63">
        <v>220</v>
      </c>
      <c r="E11" s="35">
        <f>Housing[Costo Proyectado]-Housing[[Costo Real ]]</f>
        <v>30</v>
      </c>
      <c r="F11" s="11"/>
      <c r="G11" s="28" t="s">
        <v>13</v>
      </c>
      <c r="H11" s="74">
        <v>5000</v>
      </c>
      <c r="I11" s="31"/>
      <c r="J11" s="2"/>
    </row>
    <row r="12" spans="2:10" ht="30" customHeight="1" x14ac:dyDescent="0.3">
      <c r="B12" s="13" t="s">
        <v>25</v>
      </c>
      <c r="C12" s="62">
        <v>189</v>
      </c>
      <c r="D12" s="62">
        <v>250</v>
      </c>
      <c r="E12" s="35">
        <f>Housing[Costo Proyectado]-Housing[[Costo Real ]]</f>
        <v>-61</v>
      </c>
      <c r="F12" s="11"/>
      <c r="G12" s="32" t="s">
        <v>15</v>
      </c>
      <c r="H12" s="34">
        <f>SUM(H9:H11)</f>
        <v>30000</v>
      </c>
      <c r="I12" s="31"/>
      <c r="J12" s="2"/>
    </row>
    <row r="13" spans="2:10" ht="30" customHeight="1" thickBot="1" x14ac:dyDescent="0.35">
      <c r="B13" s="13" t="s">
        <v>29</v>
      </c>
      <c r="C13" s="63">
        <v>3000</v>
      </c>
      <c r="D13" s="63">
        <v>2800</v>
      </c>
      <c r="E13" s="35">
        <f>Housing[Costo Proyectado]-Housing[[Costo Real ]]</f>
        <v>200</v>
      </c>
      <c r="F13" s="2"/>
      <c r="G13" s="10"/>
      <c r="H13" s="10"/>
      <c r="I13"/>
      <c r="J13" s="2"/>
    </row>
    <row r="14" spans="2:10" ht="30" customHeight="1" thickBot="1" x14ac:dyDescent="0.35">
      <c r="B14" s="13" t="s">
        <v>27</v>
      </c>
      <c r="C14" s="62">
        <v>1100</v>
      </c>
      <c r="D14" s="62">
        <v>2100</v>
      </c>
      <c r="E14" s="35">
        <f>Housing[Costo Proyectado]-Housing[[Costo Real ]]</f>
        <v>-1000</v>
      </c>
      <c r="F14" s="2"/>
      <c r="G14" s="50" t="s">
        <v>92</v>
      </c>
      <c r="H14" s="51" t="s">
        <v>16</v>
      </c>
      <c r="I14" s="52"/>
      <c r="J14" s="53"/>
    </row>
    <row r="15" spans="2:10" ht="30" customHeight="1" x14ac:dyDescent="0.3">
      <c r="B15" s="13" t="s">
        <v>44</v>
      </c>
      <c r="C15" s="63">
        <v>3000</v>
      </c>
      <c r="D15" s="63">
        <v>3200</v>
      </c>
      <c r="E15" s="35">
        <f>Housing[Costo Proyectado]-Housing[[Costo Real ]]</f>
        <v>-200</v>
      </c>
      <c r="F15" s="2"/>
      <c r="G15" s="54" t="s">
        <v>93</v>
      </c>
      <c r="H15" s="39">
        <f>H12</f>
        <v>30000</v>
      </c>
      <c r="I15" s="59" t="s">
        <v>97</v>
      </c>
      <c r="J15" s="60"/>
    </row>
    <row r="16" spans="2:10" ht="30" customHeight="1" x14ac:dyDescent="0.3">
      <c r="B16" s="13" t="s">
        <v>28</v>
      </c>
      <c r="C16" s="62">
        <v>0</v>
      </c>
      <c r="D16" s="62">
        <v>0</v>
      </c>
      <c r="E16" s="35">
        <f>Housing[Costo Proyectado]-Housing[[Costo Real ]]</f>
        <v>0</v>
      </c>
      <c r="F16" s="2"/>
      <c r="G16" s="55" t="s">
        <v>94</v>
      </c>
      <c r="H16" s="38">
        <f>SUM(Housing[[#Totals],[Costo Real ]],Transportation[[#Totals],[Costo Real ]],Insurance[[#Totals],[Costo Real ]],Food[[#Totals],[Costo Real ]],Children[[#Totals],[Costo Real ]],Legal[[#Totals],[Costo Real ]],Savings[[#Totals],[Costo Real ]],Loans[[#Totals],[Costo Real ]],Entertainment[[#Totals],[Costo Real ]],Taxes[[#Totals],[Costo Real ]],PersonalCare[[#Totals],[Costo Real ]],Pets[[#Totals],[Costo Real ]],Gifts[[#Totals],[Costo Real ]])</f>
        <v>18570</v>
      </c>
      <c r="I16" s="59"/>
      <c r="J16" s="60"/>
    </row>
    <row r="17" spans="2:10" ht="30" customHeight="1" thickBot="1" x14ac:dyDescent="0.35">
      <c r="B17" s="14" t="s">
        <v>2</v>
      </c>
      <c r="C17" s="21">
        <f>SUBTOTAL(109,Housing[Costo Proyectado])</f>
        <v>16889</v>
      </c>
      <c r="D17" s="21">
        <f>SUBTOTAL(109,Housing[[Costo Real ]])</f>
        <v>18570</v>
      </c>
      <c r="E17" s="21">
        <f>SUBTOTAL(109,Housing[Diferencia])</f>
        <v>-1681</v>
      </c>
      <c r="F17" s="2"/>
      <c r="G17" s="56" t="s">
        <v>17</v>
      </c>
      <c r="H17" s="57">
        <f>SUM(H15-H16)</f>
        <v>11430</v>
      </c>
      <c r="I17" s="58"/>
      <c r="J17" s="61"/>
    </row>
    <row r="18" spans="2:10" ht="30" customHeight="1" x14ac:dyDescent="0.3">
      <c r="B18" s="10"/>
      <c r="C18" s="10"/>
      <c r="D18" s="10"/>
      <c r="E18" s="10"/>
      <c r="F18" s="2"/>
      <c r="G18" s="10"/>
      <c r="H18" s="10"/>
    </row>
    <row r="19" spans="2:10" ht="30" customHeight="1" x14ac:dyDescent="0.3">
      <c r="B19" s="19" t="s">
        <v>30</v>
      </c>
      <c r="C19" s="17" t="s">
        <v>18</v>
      </c>
      <c r="D19" s="17" t="s">
        <v>19</v>
      </c>
      <c r="E19" s="17" t="s">
        <v>17</v>
      </c>
      <c r="F19" s="2"/>
      <c r="G19" s="20" t="s">
        <v>61</v>
      </c>
      <c r="H19" s="17" t="s">
        <v>18</v>
      </c>
      <c r="I19" s="17" t="s">
        <v>19</v>
      </c>
      <c r="J19" s="17" t="s">
        <v>17</v>
      </c>
    </row>
    <row r="20" spans="2:10" ht="30" customHeight="1" x14ac:dyDescent="0.3">
      <c r="B20" s="2" t="s">
        <v>31</v>
      </c>
      <c r="C20" s="65"/>
      <c r="D20" s="65"/>
      <c r="E20" s="36">
        <f>Transportation[Costo Proyectado]-Transportation[[Costo Real ]]</f>
        <v>0</v>
      </c>
      <c r="F20" s="2"/>
      <c r="G20" s="1" t="s">
        <v>62</v>
      </c>
      <c r="H20" s="69"/>
      <c r="I20" s="69"/>
      <c r="J20" s="23">
        <f>Loans[Costo Proyectado]-Loans[[Costo Real ]]</f>
        <v>0</v>
      </c>
    </row>
    <row r="21" spans="2:10" ht="30" customHeight="1" x14ac:dyDescent="0.3">
      <c r="B21" s="2" t="s">
        <v>32</v>
      </c>
      <c r="C21" s="64"/>
      <c r="D21" s="64"/>
      <c r="E21" s="36">
        <f>Transportation[Costo Proyectado]-Transportation[[Costo Real ]]</f>
        <v>0</v>
      </c>
      <c r="F21" s="2"/>
      <c r="G21" s="1" t="s">
        <v>63</v>
      </c>
      <c r="H21" s="68"/>
      <c r="I21" s="68"/>
      <c r="J21" s="23">
        <f>Loans[Costo Proyectado]-Loans[[Costo Real ]]</f>
        <v>0</v>
      </c>
    </row>
    <row r="22" spans="2:10" ht="30" customHeight="1" x14ac:dyDescent="0.3">
      <c r="B22" s="2" t="s">
        <v>33</v>
      </c>
      <c r="C22" s="65"/>
      <c r="D22" s="65"/>
      <c r="E22" s="36">
        <f>Transportation[Costo Proyectado]-Transportation[[Costo Real ]]</f>
        <v>0</v>
      </c>
      <c r="F22" s="2"/>
      <c r="G22" s="1" t="s">
        <v>64</v>
      </c>
      <c r="H22" s="69"/>
      <c r="I22" s="69"/>
      <c r="J22" s="23">
        <f>Loans[Costo Proyectado]-Loans[[Costo Real ]]</f>
        <v>0</v>
      </c>
    </row>
    <row r="23" spans="2:10" ht="30" customHeight="1" x14ac:dyDescent="0.3">
      <c r="B23" s="2" t="s">
        <v>34</v>
      </c>
      <c r="C23" s="64"/>
      <c r="D23" s="64"/>
      <c r="E23" s="36">
        <f>Transportation[Costo Proyectado]-Transportation[[Costo Real ]]</f>
        <v>0</v>
      </c>
      <c r="F23" s="2"/>
      <c r="G23" s="1" t="s">
        <v>65</v>
      </c>
      <c r="H23" s="68"/>
      <c r="I23" s="68"/>
      <c r="J23" s="23">
        <f>Loans[Costo Proyectado]-Loans[[Costo Real ]]</f>
        <v>0</v>
      </c>
    </row>
    <row r="24" spans="2:10" ht="30" customHeight="1" x14ac:dyDescent="0.3">
      <c r="B24" s="2" t="s">
        <v>35</v>
      </c>
      <c r="C24" s="65"/>
      <c r="D24" s="65"/>
      <c r="E24" s="36">
        <f>Transportation[Costo Proyectado]-Transportation[[Costo Real ]]</f>
        <v>0</v>
      </c>
      <c r="F24" s="2"/>
      <c r="G24" s="1" t="s">
        <v>66</v>
      </c>
      <c r="H24" s="69"/>
      <c r="I24" s="69"/>
      <c r="J24" s="23">
        <f>Loans[Costo Proyectado]-Loans[[Costo Real ]]</f>
        <v>0</v>
      </c>
    </row>
    <row r="25" spans="2:10" ht="30" customHeight="1" x14ac:dyDescent="0.3">
      <c r="B25" s="2" t="s">
        <v>36</v>
      </c>
      <c r="C25" s="64"/>
      <c r="D25" s="64"/>
      <c r="E25" s="36">
        <f>Transportation[Costo Proyectado]-Transportation[[Costo Real ]]</f>
        <v>0</v>
      </c>
      <c r="F25" s="2"/>
      <c r="G25" s="1" t="s">
        <v>28</v>
      </c>
      <c r="H25" s="68"/>
      <c r="I25" s="68"/>
      <c r="J25" s="23">
        <f>Loans[Costo Proyectado]-Loans[[Costo Real ]]</f>
        <v>0</v>
      </c>
    </row>
    <row r="26" spans="2:10" ht="30" customHeight="1" x14ac:dyDescent="0.3">
      <c r="B26" s="2" t="s">
        <v>37</v>
      </c>
      <c r="C26" s="65"/>
      <c r="D26" s="65"/>
      <c r="E26" s="36">
        <f>Transportation[Costo Proyectado]-Transportation[[Costo Real ]]</f>
        <v>0</v>
      </c>
      <c r="F26" s="2"/>
      <c r="G26" s="7" t="s">
        <v>2</v>
      </c>
      <c r="H26" s="49">
        <f>SUBTOTAL(109,Loans[Costo Proyectado])</f>
        <v>0</v>
      </c>
      <c r="I26" s="49">
        <f>SUBTOTAL(109,Loans[[Costo Real ]])</f>
        <v>0</v>
      </c>
      <c r="J26" s="49">
        <f>SUBTOTAL(109,Loans[Diferencia])</f>
        <v>0</v>
      </c>
    </row>
    <row r="27" spans="2:10" ht="30" customHeight="1" x14ac:dyDescent="0.3">
      <c r="B27" s="2" t="s">
        <v>38</v>
      </c>
      <c r="C27" s="64"/>
      <c r="D27" s="64"/>
      <c r="E27" s="36">
        <f>Transportation[Costo Proyectado]-Transportation[[Costo Real ]]</f>
        <v>0</v>
      </c>
      <c r="F27" s="2"/>
      <c r="G27" s="10"/>
      <c r="H27" s="10"/>
      <c r="I27" s="10"/>
      <c r="J27" s="10"/>
    </row>
    <row r="28" spans="2:10" ht="30" customHeight="1" x14ac:dyDescent="0.3">
      <c r="B28" s="8" t="s">
        <v>2</v>
      </c>
      <c r="C28" s="48">
        <f>SUBTOTAL(109,Transportation[Costo Proyectado])</f>
        <v>0</v>
      </c>
      <c r="D28" s="48">
        <f>SUBTOTAL(109,Transportation[[Costo Real ]])</f>
        <v>0</v>
      </c>
      <c r="E28" s="48">
        <f>SUBTOTAL(109,Transportation[Diferencia])</f>
        <v>0</v>
      </c>
      <c r="F28" s="2"/>
      <c r="G28" s="40" t="s">
        <v>67</v>
      </c>
      <c r="H28" s="17" t="s">
        <v>18</v>
      </c>
      <c r="I28" s="17" t="s">
        <v>19</v>
      </c>
      <c r="J28" s="17" t="s">
        <v>17</v>
      </c>
    </row>
    <row r="29" spans="2:10" ht="30" customHeight="1" x14ac:dyDescent="0.3">
      <c r="B29" s="10"/>
      <c r="C29" s="10"/>
      <c r="D29" s="10"/>
      <c r="E29" s="10"/>
      <c r="F29" s="2"/>
      <c r="G29" s="2" t="s">
        <v>68</v>
      </c>
      <c r="H29" s="70"/>
      <c r="I29" s="70"/>
      <c r="J29" s="22">
        <f>Entertainment[Costo Proyectado]-Entertainment[[Costo Real ]]</f>
        <v>0</v>
      </c>
    </row>
    <row r="30" spans="2:10" ht="30" customHeight="1" x14ac:dyDescent="0.3">
      <c r="B30" s="18" t="s">
        <v>39</v>
      </c>
      <c r="C30" s="17" t="s">
        <v>18</v>
      </c>
      <c r="D30" s="17" t="s">
        <v>19</v>
      </c>
      <c r="E30" s="17" t="s">
        <v>17</v>
      </c>
      <c r="F30" s="2"/>
      <c r="G30" s="2" t="s">
        <v>69</v>
      </c>
      <c r="H30" s="71"/>
      <c r="I30" s="71"/>
      <c r="J30" s="22">
        <f>Entertainment[Costo Proyectado]-Entertainment[[Costo Real ]]</f>
        <v>0</v>
      </c>
    </row>
    <row r="31" spans="2:10" ht="30" customHeight="1" x14ac:dyDescent="0.3">
      <c r="B31" s="2" t="s">
        <v>40</v>
      </c>
      <c r="C31" s="65"/>
      <c r="D31" s="65"/>
      <c r="E31" s="36">
        <f>Insurance[Costo Proyectado]-Insurance[[Costo Real ]]</f>
        <v>0</v>
      </c>
      <c r="F31" s="2"/>
      <c r="G31" s="2" t="s">
        <v>70</v>
      </c>
      <c r="H31" s="70"/>
      <c r="I31" s="70"/>
      <c r="J31" s="22">
        <f>Entertainment[Costo Proyectado]-Entertainment[[Costo Real ]]</f>
        <v>0</v>
      </c>
    </row>
    <row r="32" spans="2:10" ht="30" customHeight="1" x14ac:dyDescent="0.3">
      <c r="B32" s="2" t="s">
        <v>41</v>
      </c>
      <c r="C32" s="64"/>
      <c r="D32" s="64"/>
      <c r="E32" s="36">
        <f>Insurance[Costo Proyectado]-Insurance[[Costo Real ]]</f>
        <v>0</v>
      </c>
      <c r="F32" s="2"/>
      <c r="G32" s="2" t="s">
        <v>71</v>
      </c>
      <c r="H32" s="71"/>
      <c r="I32" s="71"/>
      <c r="J32" s="22">
        <f>Entertainment[Costo Proyectado]-Entertainment[[Costo Real ]]</f>
        <v>0</v>
      </c>
    </row>
    <row r="33" spans="2:10" ht="30" customHeight="1" x14ac:dyDescent="0.3">
      <c r="B33" s="2" t="s">
        <v>42</v>
      </c>
      <c r="C33" s="65"/>
      <c r="D33" s="65"/>
      <c r="E33" s="36">
        <f>Insurance[Costo Proyectado]-Insurance[[Costo Real ]]</f>
        <v>0</v>
      </c>
      <c r="F33" s="2"/>
      <c r="G33" s="2" t="s">
        <v>72</v>
      </c>
      <c r="H33" s="70"/>
      <c r="I33" s="70"/>
      <c r="J33" s="22">
        <f>Entertainment[Costo Proyectado]-Entertainment[[Costo Real ]]</f>
        <v>0</v>
      </c>
    </row>
    <row r="34" spans="2:10" ht="30" customHeight="1" x14ac:dyDescent="0.3">
      <c r="B34" s="2" t="s">
        <v>28</v>
      </c>
      <c r="C34" s="64"/>
      <c r="D34" s="64"/>
      <c r="E34" s="36">
        <f>Insurance[Costo Proyectado]-Insurance[[Costo Real ]]</f>
        <v>0</v>
      </c>
      <c r="F34" s="2"/>
      <c r="G34" s="2" t="s">
        <v>73</v>
      </c>
      <c r="H34" s="71"/>
      <c r="I34" s="71"/>
      <c r="J34" s="22">
        <f>Entertainment[Costo Proyectado]-Entertainment[[Costo Real ]]</f>
        <v>0</v>
      </c>
    </row>
    <row r="35" spans="2:10" ht="30" customHeight="1" x14ac:dyDescent="0.3">
      <c r="B35" s="8" t="s">
        <v>2</v>
      </c>
      <c r="C35" s="48">
        <f>SUBTOTAL(109,Insurance[Costo Proyectado])</f>
        <v>0</v>
      </c>
      <c r="D35" s="48">
        <f>SUBTOTAL(109,Insurance[[Costo Real ]])</f>
        <v>0</v>
      </c>
      <c r="E35" s="48">
        <f>SUBTOTAL(109,Insurance[Diferencia])</f>
        <v>0</v>
      </c>
      <c r="F35" s="2"/>
      <c r="G35" s="2" t="s">
        <v>28</v>
      </c>
      <c r="H35" s="70"/>
      <c r="I35" s="70"/>
      <c r="J35" s="22">
        <f>Entertainment[Costo Proyectado]-Entertainment[[Costo Real ]]</f>
        <v>0</v>
      </c>
    </row>
    <row r="36" spans="2:10" ht="30" customHeight="1" x14ac:dyDescent="0.3">
      <c r="B36" s="10"/>
      <c r="C36" s="10"/>
      <c r="D36" s="10"/>
      <c r="E36" s="10"/>
      <c r="F36" s="2"/>
      <c r="G36" s="8" t="s">
        <v>2</v>
      </c>
      <c r="H36" s="48">
        <f>SUBTOTAL(109,Entertainment[Costo Proyectado])</f>
        <v>0</v>
      </c>
      <c r="I36" s="48">
        <f>SUBTOTAL(109,Entertainment[[Costo Real ]])</f>
        <v>0</v>
      </c>
      <c r="J36" s="48">
        <f>SUBTOTAL(109,Entertainment[Diferencia])</f>
        <v>0</v>
      </c>
    </row>
    <row r="37" spans="2:10" ht="30" customHeight="1" x14ac:dyDescent="0.3">
      <c r="B37" s="18" t="s">
        <v>43</v>
      </c>
      <c r="C37" s="17" t="s">
        <v>18</v>
      </c>
      <c r="D37" s="17" t="s">
        <v>19</v>
      </c>
      <c r="E37" s="17" t="s">
        <v>17</v>
      </c>
      <c r="F37" s="2"/>
      <c r="G37" s="10"/>
      <c r="H37" s="10"/>
      <c r="I37" s="10"/>
      <c r="J37" s="10"/>
    </row>
    <row r="38" spans="2:10" ht="30" customHeight="1" x14ac:dyDescent="0.3">
      <c r="B38" s="2" t="s">
        <v>45</v>
      </c>
      <c r="C38" s="65"/>
      <c r="D38" s="65"/>
      <c r="E38" s="36">
        <f>Food[Costo Proyectado]-Food[[Costo Real ]]</f>
        <v>0</v>
      </c>
      <c r="F38" s="2"/>
      <c r="G38" s="20" t="s">
        <v>74</v>
      </c>
      <c r="H38" s="17" t="s">
        <v>18</v>
      </c>
      <c r="I38" s="17" t="s">
        <v>19</v>
      </c>
      <c r="J38" s="17" t="s">
        <v>17</v>
      </c>
    </row>
    <row r="39" spans="2:10" ht="30" customHeight="1" x14ac:dyDescent="0.3">
      <c r="B39" s="2" t="s">
        <v>46</v>
      </c>
      <c r="C39" s="64"/>
      <c r="D39" s="64"/>
      <c r="E39" s="36">
        <f>Food[Costo Proyectado]-Food[[Costo Real ]]</f>
        <v>0</v>
      </c>
      <c r="F39" s="2"/>
      <c r="G39" s="2" t="s">
        <v>75</v>
      </c>
      <c r="H39" s="70"/>
      <c r="I39" s="70"/>
      <c r="J39" s="22">
        <f>Taxes[Costo Proyectado]-Taxes[[Costo Real ]]</f>
        <v>0</v>
      </c>
    </row>
    <row r="40" spans="2:10" ht="30" customHeight="1" x14ac:dyDescent="0.3">
      <c r="B40" s="2" t="s">
        <v>28</v>
      </c>
      <c r="C40" s="65"/>
      <c r="D40" s="65"/>
      <c r="E40" s="36">
        <f>Food[Costo Proyectado]-Food[[Costo Real ]]</f>
        <v>0</v>
      </c>
      <c r="F40" s="2"/>
      <c r="G40" s="2" t="s">
        <v>76</v>
      </c>
      <c r="H40" s="71"/>
      <c r="I40" s="71"/>
      <c r="J40" s="22">
        <f>Taxes[Costo Proyectado]-Taxes[[Costo Real ]]</f>
        <v>0</v>
      </c>
    </row>
    <row r="41" spans="2:10" ht="30" customHeight="1" x14ac:dyDescent="0.3">
      <c r="B41" s="8" t="s">
        <v>2</v>
      </c>
      <c r="C41" s="48">
        <f>SUBTOTAL(109,Food[Costo Proyectado])</f>
        <v>0</v>
      </c>
      <c r="D41" s="48">
        <f>SUBTOTAL(109,Food[[Costo Real ]])</f>
        <v>0</v>
      </c>
      <c r="E41" s="48">
        <f>SUBTOTAL(109,Food[Diferencia])</f>
        <v>0</v>
      </c>
      <c r="F41" s="2"/>
      <c r="G41" s="2" t="s">
        <v>77</v>
      </c>
      <c r="H41" s="70"/>
      <c r="I41" s="70"/>
      <c r="J41" s="22">
        <f>Taxes[Costo Proyectado]-Taxes[[Costo Real ]]</f>
        <v>0</v>
      </c>
    </row>
    <row r="42" spans="2:10" ht="30" customHeight="1" x14ac:dyDescent="0.3">
      <c r="B42" s="10"/>
      <c r="C42" s="10"/>
      <c r="D42" s="10"/>
      <c r="E42" s="10"/>
      <c r="F42" s="2"/>
      <c r="G42" s="2" t="s">
        <v>28</v>
      </c>
      <c r="H42" s="71"/>
      <c r="I42" s="71"/>
      <c r="J42" s="22">
        <f>Taxes[Costo Proyectado]-Taxes[[Costo Real ]]</f>
        <v>0</v>
      </c>
    </row>
    <row r="43" spans="2:10" ht="30" customHeight="1" x14ac:dyDescent="0.3">
      <c r="B43" s="18" t="s">
        <v>47</v>
      </c>
      <c r="C43" s="17" t="s">
        <v>18</v>
      </c>
      <c r="D43" s="17" t="s">
        <v>19</v>
      </c>
      <c r="E43" s="17" t="s">
        <v>17</v>
      </c>
      <c r="F43" s="2"/>
      <c r="G43" s="8" t="s">
        <v>2</v>
      </c>
      <c r="H43" s="48">
        <f>SUBTOTAL(109,Taxes[Costo Proyectado])</f>
        <v>0</v>
      </c>
      <c r="I43" s="48">
        <f>SUBTOTAL(109,Taxes[[Costo Real ]])</f>
        <v>0</v>
      </c>
      <c r="J43" s="48">
        <f>SUBTOTAL(109,Taxes[Diferencia])</f>
        <v>0</v>
      </c>
    </row>
    <row r="44" spans="2:10" ht="30" customHeight="1" x14ac:dyDescent="0.3">
      <c r="B44" s="6" t="s">
        <v>48</v>
      </c>
      <c r="C44" s="65"/>
      <c r="D44" s="65"/>
      <c r="E44" s="36">
        <f>Children[Costo Proyectado]-Children[[Costo Real ]]</f>
        <v>0</v>
      </c>
      <c r="F44" s="2"/>
      <c r="G44" s="10"/>
      <c r="H44" s="10"/>
      <c r="I44" s="10"/>
      <c r="J44" s="10"/>
    </row>
    <row r="45" spans="2:10" ht="30" customHeight="1" x14ac:dyDescent="0.3">
      <c r="B45" s="6" t="s">
        <v>49</v>
      </c>
      <c r="C45" s="64"/>
      <c r="D45" s="64"/>
      <c r="E45" s="36">
        <f>Children[Costo Proyectado]-Children[[Costo Real ]]</f>
        <v>0</v>
      </c>
      <c r="F45" s="2"/>
      <c r="G45" s="18" t="s">
        <v>78</v>
      </c>
      <c r="H45" s="17" t="s">
        <v>18</v>
      </c>
      <c r="I45" s="17" t="s">
        <v>19</v>
      </c>
      <c r="J45" s="17" t="s">
        <v>17</v>
      </c>
    </row>
    <row r="46" spans="2:10" ht="30" customHeight="1" x14ac:dyDescent="0.3">
      <c r="B46" s="6" t="s">
        <v>50</v>
      </c>
      <c r="C46" s="65"/>
      <c r="D46" s="65"/>
      <c r="E46" s="36">
        <f>Children[Costo Proyectado]-Children[[Costo Real ]]</f>
        <v>0</v>
      </c>
      <c r="F46" s="2"/>
      <c r="G46" s="1" t="s">
        <v>79</v>
      </c>
      <c r="H46" s="69"/>
      <c r="I46" s="69"/>
      <c r="J46" s="23">
        <f>PersonalCare[Costo Proyectado]-PersonalCare[[Costo Real ]]</f>
        <v>0</v>
      </c>
    </row>
    <row r="47" spans="2:10" ht="30" customHeight="1" x14ac:dyDescent="0.3">
      <c r="B47" s="6" t="s">
        <v>51</v>
      </c>
      <c r="C47" s="64"/>
      <c r="D47" s="64"/>
      <c r="E47" s="36">
        <f>Children[Costo Proyectado]-Children[[Costo Real ]]</f>
        <v>0</v>
      </c>
      <c r="F47" s="2"/>
      <c r="G47" s="1" t="s">
        <v>80</v>
      </c>
      <c r="H47" s="68"/>
      <c r="I47" s="68"/>
      <c r="J47" s="23">
        <f>PersonalCare[Costo Proyectado]-PersonalCare[[Costo Real ]]</f>
        <v>0</v>
      </c>
    </row>
    <row r="48" spans="2:10" ht="30" customHeight="1" x14ac:dyDescent="0.3">
      <c r="B48" s="6" t="s">
        <v>52</v>
      </c>
      <c r="C48" s="65"/>
      <c r="D48" s="65"/>
      <c r="E48" s="36">
        <f>Children[Costo Proyectado]-Children[[Costo Real ]]</f>
        <v>0</v>
      </c>
      <c r="F48" s="2"/>
      <c r="G48" s="1" t="s">
        <v>49</v>
      </c>
      <c r="H48" s="69"/>
      <c r="I48" s="69"/>
      <c r="J48" s="23">
        <f>PersonalCare[Costo Proyectado]-PersonalCare[[Costo Real ]]</f>
        <v>0</v>
      </c>
    </row>
    <row r="49" spans="2:10" ht="30" customHeight="1" x14ac:dyDescent="0.3">
      <c r="B49" s="6" t="s">
        <v>53</v>
      </c>
      <c r="C49" s="64"/>
      <c r="D49" s="64"/>
      <c r="E49" s="36">
        <f>Children[Costo Proyectado]-Children[[Costo Real ]]</f>
        <v>0</v>
      </c>
      <c r="F49" s="2"/>
      <c r="G49" s="1" t="s">
        <v>81</v>
      </c>
      <c r="H49" s="68"/>
      <c r="I49" s="68"/>
      <c r="J49" s="23">
        <f>PersonalCare[Costo Proyectado]-PersonalCare[[Costo Real ]]</f>
        <v>0</v>
      </c>
    </row>
    <row r="50" spans="2:10" ht="30" customHeight="1" x14ac:dyDescent="0.3">
      <c r="B50" s="6" t="s">
        <v>54</v>
      </c>
      <c r="C50" s="65"/>
      <c r="D50" s="65"/>
      <c r="E50" s="36">
        <f>Children[Costo Proyectado]-Children[[Costo Real ]]</f>
        <v>0</v>
      </c>
      <c r="F50" s="2"/>
      <c r="G50" s="1" t="s">
        <v>82</v>
      </c>
      <c r="H50" s="69"/>
      <c r="I50" s="69"/>
      <c r="J50" s="23">
        <f>PersonalCare[Costo Proyectado]-PersonalCare[[Costo Real ]]</f>
        <v>0</v>
      </c>
    </row>
    <row r="51" spans="2:10" ht="30" customHeight="1" x14ac:dyDescent="0.3">
      <c r="B51" s="6" t="s">
        <v>55</v>
      </c>
      <c r="C51" s="64"/>
      <c r="D51" s="64"/>
      <c r="E51" s="36">
        <f>Children[Costo Proyectado]-Children[[Costo Real ]]</f>
        <v>0</v>
      </c>
      <c r="F51" s="2"/>
      <c r="G51" s="1" t="s">
        <v>28</v>
      </c>
      <c r="H51" s="68"/>
      <c r="I51" s="68"/>
      <c r="J51" s="23">
        <f>PersonalCare[Costo Proyectado]-PersonalCare[[Costo Real ]]</f>
        <v>0</v>
      </c>
    </row>
    <row r="52" spans="2:10" ht="30" customHeight="1" x14ac:dyDescent="0.3">
      <c r="B52" s="6" t="s">
        <v>28</v>
      </c>
      <c r="C52" s="65"/>
      <c r="D52" s="65"/>
      <c r="E52" s="36">
        <f>Children[Costo Proyectado]-Children[[Costo Real ]]</f>
        <v>0</v>
      </c>
      <c r="F52" s="2"/>
      <c r="G52" s="1" t="s">
        <v>28</v>
      </c>
      <c r="H52" s="69"/>
      <c r="I52" s="69"/>
      <c r="J52" s="23">
        <f>PersonalCare[Costo Proyectado]-PersonalCare[[Costo Real ]]</f>
        <v>0</v>
      </c>
    </row>
    <row r="53" spans="2:10" ht="30" customHeight="1" x14ac:dyDescent="0.3">
      <c r="B53" s="8" t="s">
        <v>2</v>
      </c>
      <c r="C53" s="48">
        <f>SUBTOTAL(109,Children[Costo Proyectado])</f>
        <v>0</v>
      </c>
      <c r="D53" s="48">
        <f>SUBTOTAL(109,Children[[Costo Real ]])</f>
        <v>0</v>
      </c>
      <c r="E53" s="48">
        <f>SUBTOTAL(109,Children[Diferencia])</f>
        <v>0</v>
      </c>
      <c r="F53" s="2"/>
      <c r="G53" s="7" t="s">
        <v>2</v>
      </c>
      <c r="H53" s="49">
        <f>SUBTOTAL(109,PersonalCare[Costo Proyectado])</f>
        <v>0</v>
      </c>
      <c r="I53" s="49">
        <f>SUBTOTAL(109,PersonalCare[[Costo Real ]])</f>
        <v>0</v>
      </c>
      <c r="J53" s="49">
        <f>SUBTOTAL(109,PersonalCare[Diferencia])</f>
        <v>0</v>
      </c>
    </row>
    <row r="54" spans="2:10" ht="30" customHeight="1" x14ac:dyDescent="0.3">
      <c r="B54" s="10"/>
      <c r="C54" s="10"/>
      <c r="D54" s="10"/>
      <c r="E54" s="10"/>
      <c r="F54" s="2"/>
      <c r="G54" s="10"/>
      <c r="H54" s="10"/>
      <c r="I54" s="10"/>
      <c r="J54" s="10"/>
    </row>
    <row r="55" spans="2:10" ht="30" customHeight="1" x14ac:dyDescent="0.3">
      <c r="B55" s="20" t="s">
        <v>1</v>
      </c>
      <c r="C55" s="17" t="s">
        <v>18</v>
      </c>
      <c r="D55" s="17" t="s">
        <v>19</v>
      </c>
      <c r="E55" s="17" t="s">
        <v>17</v>
      </c>
      <c r="F55" s="2"/>
      <c r="G55" s="18" t="s">
        <v>83</v>
      </c>
      <c r="H55" s="17" t="s">
        <v>18</v>
      </c>
      <c r="I55" s="17" t="s">
        <v>19</v>
      </c>
      <c r="J55" s="17" t="s">
        <v>17</v>
      </c>
    </row>
    <row r="56" spans="2:10" ht="30" customHeight="1" x14ac:dyDescent="0.3">
      <c r="B56" s="1" t="s">
        <v>56</v>
      </c>
      <c r="C56" s="67"/>
      <c r="D56" s="67"/>
      <c r="E56" s="37">
        <f>Legal[Costo Proyectado]-Legal[[Costo Real ]]</f>
        <v>0</v>
      </c>
      <c r="F56" s="2"/>
      <c r="G56" s="1" t="s">
        <v>84</v>
      </c>
      <c r="H56" s="69"/>
      <c r="I56" s="69"/>
      <c r="J56" s="23">
        <f>Pets[Costo Proyectado]-Pets[[Costo Real ]]</f>
        <v>0</v>
      </c>
    </row>
    <row r="57" spans="2:10" ht="30" customHeight="1" x14ac:dyDescent="0.3">
      <c r="B57" s="1" t="s">
        <v>57</v>
      </c>
      <c r="C57" s="66"/>
      <c r="D57" s="66"/>
      <c r="E57" s="37">
        <f>Legal[Costo Proyectado]-Legal[[Costo Real ]]</f>
        <v>0</v>
      </c>
      <c r="F57" s="2"/>
      <c r="G57" s="1" t="s">
        <v>86</v>
      </c>
      <c r="H57" s="68"/>
      <c r="I57" s="68"/>
      <c r="J57" s="23">
        <f>Pets[Costo Proyectado]-Pets[[Costo Real ]]</f>
        <v>0</v>
      </c>
    </row>
    <row r="58" spans="2:10" ht="30" customHeight="1" x14ac:dyDescent="0.3">
      <c r="B58" s="3" t="s">
        <v>28</v>
      </c>
      <c r="C58" s="67"/>
      <c r="D58" s="67"/>
      <c r="E58" s="37">
        <f>Legal[Costo Proyectado]-Legal[[Costo Real ]]</f>
        <v>0</v>
      </c>
      <c r="F58" s="2"/>
      <c r="G58" s="1" t="s">
        <v>85</v>
      </c>
      <c r="H58" s="69"/>
      <c r="I58" s="69"/>
      <c r="J58" s="23">
        <f>Pets[Costo Proyectado]-Pets[[Costo Real ]]</f>
        <v>0</v>
      </c>
    </row>
    <row r="59" spans="2:10" ht="30" customHeight="1" x14ac:dyDescent="0.3">
      <c r="B59" s="1" t="s">
        <v>28</v>
      </c>
      <c r="C59" s="66"/>
      <c r="D59" s="66"/>
      <c r="E59" s="37">
        <f>Legal[Costo Proyectado]-Legal[[Costo Real ]]</f>
        <v>0</v>
      </c>
      <c r="F59" s="2"/>
      <c r="G59" s="1" t="s">
        <v>87</v>
      </c>
      <c r="H59" s="68"/>
      <c r="I59" s="68"/>
      <c r="J59" s="23">
        <f>Pets[Costo Proyectado]-Pets[[Costo Real ]]</f>
        <v>0</v>
      </c>
    </row>
    <row r="60" spans="2:10" ht="30" customHeight="1" x14ac:dyDescent="0.3">
      <c r="B60" s="7" t="s">
        <v>2</v>
      </c>
      <c r="C60" s="49">
        <f>SUBTOTAL(109,Legal[Costo Proyectado])</f>
        <v>0</v>
      </c>
      <c r="D60" s="49">
        <f>SUBTOTAL(109,Legal[[Costo Real ]])</f>
        <v>0</v>
      </c>
      <c r="E60" s="49">
        <f>SUBTOTAL(109,Legal[Diferencia])</f>
        <v>0</v>
      </c>
      <c r="F60" s="2"/>
      <c r="G60" s="1" t="s">
        <v>28</v>
      </c>
      <c r="H60" s="69"/>
      <c r="I60" s="69"/>
      <c r="J60" s="23">
        <f>Pets[Costo Proyectado]-Pets[[Costo Real ]]</f>
        <v>0</v>
      </c>
    </row>
    <row r="61" spans="2:10" ht="30" customHeight="1" x14ac:dyDescent="0.3">
      <c r="B61" s="10"/>
      <c r="C61" s="10"/>
      <c r="D61" s="10"/>
      <c r="E61" s="10"/>
      <c r="F61" s="2"/>
      <c r="G61" s="7" t="s">
        <v>2</v>
      </c>
      <c r="H61" s="49">
        <f>SUBTOTAL(109,Pets[Costo Proyectado])</f>
        <v>0</v>
      </c>
      <c r="I61" s="49">
        <f>SUBTOTAL(109,Pets[[Costo Real ]])</f>
        <v>0</v>
      </c>
      <c r="J61" s="49">
        <f>SUBTOTAL(109,Pets[Diferencia])</f>
        <v>0</v>
      </c>
    </row>
    <row r="62" spans="2:10" ht="30" customHeight="1" x14ac:dyDescent="0.3">
      <c r="B62" s="20" t="s">
        <v>58</v>
      </c>
      <c r="C62" s="17" t="s">
        <v>18</v>
      </c>
      <c r="D62" s="17" t="s">
        <v>19</v>
      </c>
      <c r="E62" s="17" t="s">
        <v>17</v>
      </c>
      <c r="F62" s="2"/>
      <c r="G62" s="10"/>
      <c r="H62" s="10"/>
      <c r="I62" s="10"/>
      <c r="J62" s="10"/>
    </row>
    <row r="63" spans="2:10" ht="30" customHeight="1" x14ac:dyDescent="0.3">
      <c r="B63" s="1" t="s">
        <v>59</v>
      </c>
      <c r="C63" s="67"/>
      <c r="D63" s="67"/>
      <c r="E63" s="37">
        <f>Savings[Costo Proyectado]-Savings[[Costo Real ]]</f>
        <v>0</v>
      </c>
      <c r="F63" s="2"/>
      <c r="G63" s="20" t="s">
        <v>88</v>
      </c>
      <c r="H63" s="17" t="s">
        <v>18</v>
      </c>
      <c r="I63" s="17" t="s">
        <v>19</v>
      </c>
      <c r="J63" s="17" t="s">
        <v>17</v>
      </c>
    </row>
    <row r="64" spans="2:10" ht="30" customHeight="1" x14ac:dyDescent="0.3">
      <c r="B64" s="1" t="s">
        <v>60</v>
      </c>
      <c r="C64" s="66"/>
      <c r="D64" s="66"/>
      <c r="E64" s="37">
        <f>Savings[Costo Proyectado]-Savings[[Costo Real ]]</f>
        <v>0</v>
      </c>
      <c r="F64" s="2"/>
      <c r="G64" s="2" t="s">
        <v>89</v>
      </c>
      <c r="H64" s="70"/>
      <c r="I64" s="70"/>
      <c r="J64" s="22">
        <f>Gifts[Costo Proyectado]-Gifts[[Costo Real ]]</f>
        <v>0</v>
      </c>
    </row>
    <row r="65" spans="2:10" ht="30" customHeight="1" x14ac:dyDescent="0.3">
      <c r="B65" s="1" t="s">
        <v>28</v>
      </c>
      <c r="C65" s="67"/>
      <c r="D65" s="67"/>
      <c r="E65" s="37">
        <f>Savings[Costo Proyectado]-Savings[[Costo Real ]]</f>
        <v>0</v>
      </c>
      <c r="F65" s="2"/>
      <c r="G65" s="2" t="s">
        <v>90</v>
      </c>
      <c r="H65" s="71"/>
      <c r="I65" s="71"/>
      <c r="J65" s="22">
        <f>Gifts[Costo Proyectado]-Gifts[[Costo Real ]]</f>
        <v>0</v>
      </c>
    </row>
    <row r="66" spans="2:10" ht="30" customHeight="1" x14ac:dyDescent="0.3">
      <c r="B66" s="1" t="s">
        <v>28</v>
      </c>
      <c r="C66" s="66"/>
      <c r="D66" s="66"/>
      <c r="E66" s="37">
        <f>Savings[Costo Proyectado]-Savings[[Costo Real ]]</f>
        <v>0</v>
      </c>
      <c r="F66" s="2"/>
      <c r="G66" s="2" t="s">
        <v>91</v>
      </c>
      <c r="H66" s="70"/>
      <c r="I66" s="70"/>
      <c r="J66" s="22">
        <f>Gifts[Costo Proyectado]-Gifts[[Costo Real ]]</f>
        <v>0</v>
      </c>
    </row>
    <row r="67" spans="2:10" ht="30" customHeight="1" x14ac:dyDescent="0.3">
      <c r="B67" s="7" t="s">
        <v>2</v>
      </c>
      <c r="C67" s="49">
        <f>SUBTOTAL(109,Savings[Costo Proyectado])</f>
        <v>0</v>
      </c>
      <c r="D67" s="49">
        <f>SUBTOTAL(109,Savings[[Costo Real ]])</f>
        <v>0</v>
      </c>
      <c r="E67" s="49">
        <f>SUBTOTAL(109,Savings[Diferencia])</f>
        <v>0</v>
      </c>
      <c r="F67" s="2"/>
      <c r="G67" s="8" t="s">
        <v>2</v>
      </c>
      <c r="H67" s="48">
        <f>SUBTOTAL(109,Gifts[Costo Proyectado])</f>
        <v>0</v>
      </c>
      <c r="I67" s="48">
        <f>SUBTOTAL(109,Gifts[[Costo Real ]])</f>
        <v>0</v>
      </c>
      <c r="J67" s="48">
        <f>SUBTOTAL(109,Gifts[Diferencia])</f>
        <v>0</v>
      </c>
    </row>
    <row r="68" spans="2:10" ht="30" customHeight="1" x14ac:dyDescent="0.3">
      <c r="F68" s="2"/>
    </row>
  </sheetData>
  <mergeCells count="1">
    <mergeCell ref="I15:J17"/>
  </mergeCells>
  <phoneticPr fontId="1" type="noConversion"/>
  <conditionalFormatting sqref="J56:J60 J46:J52 J39:J42 J29:J35 E63:E66 E56:E59 E44:E52 E38:E40 E31:E34 E20:E27 H17 J20:J25 J64:J66 E6:E16">
    <cfRule type="iconSet" priority="5">
      <iconSet iconSet="3Arrows">
        <cfvo type="percentile" val="0"/>
        <cfvo type="num" val="-50"/>
        <cfvo type="num" val="50"/>
      </iconSet>
    </cfRule>
  </conditionalFormatting>
  <conditionalFormatting sqref="D3:J3 B1 I1:J1 B3:B4 F4:J4 B2:J2 B5:J8 F18:F68 B18 B29 B36 B42 B54 B61 G62 G54 G44 G37 G27 G18 I18:J18 B13:G13 I13:J13 B9:F12 H9:J12 B19:E28 B30:E35 B37:E41 B43:E53 B55:E60 B62:E67 G19:J26 G28:J36 G38:J43 G45:J53 G55:J61 G63:J67 B16:H17 B14:J14 B15:I15">
    <cfRule type="cellIs" dxfId="47" priority="3" operator="lessThan">
      <formula>0</formula>
    </cfRule>
  </conditionalFormatting>
  <conditionalFormatting sqref="C3">
    <cfRule type="cellIs" dxfId="46" priority="2" operator="lessThan">
      <formula>0</formula>
    </cfRule>
  </conditionalFormatting>
  <conditionalFormatting sqref="G9:G12">
    <cfRule type="cellIs" dxfId="45" priority="1" operator="lessThan">
      <formula>0</formula>
    </cfRule>
  </conditionalFormatting>
  <dataValidations count="30">
    <dataValidation allowBlank="1" showInputMessage="1" showErrorMessage="1" prompt="Create a Family Budget Planner in this worksheet. Enter details in tables. Total Projected and Actual Costs, Projected and Actual Balance, and Difference are auto calculated" sqref="A1" xr:uid="{00000000-0002-0000-0000-000000000000}"/>
    <dataValidation allowBlank="1" showInputMessage="1" showErrorMessage="1" prompt="Title of this worksheet is in this cell. Summary is in table below. Sample expense categories are in separate tables starting in B5. Enter income amounts starting in cell G2" sqref="B1" xr:uid="{00000000-0002-0000-0000-000001000000}"/>
    <dataValidation allowBlank="1" showInputMessage="1" showErrorMessage="1" prompt="Total Projected Cost is auto calculated in cell below" sqref="C2" xr:uid="{00000000-0002-0000-0000-000002000000}"/>
    <dataValidation allowBlank="1" showInputMessage="1" showErrorMessage="1" prompt="Total Actual Cost is auto calculated in cell below" sqref="D2" xr:uid="{00000000-0002-0000-0000-000003000000}"/>
    <dataValidation allowBlank="1" showInputMessage="1" showErrorMessage="1" prompt="Total Difference is auto calculated in cell below" sqref="E2" xr:uid="{00000000-0002-0000-0000-000004000000}"/>
    <dataValidation allowBlank="1" showInputMessage="1" showErrorMessage="1" prompt="Enter details in Housing table below, in Transportation table starting in cell B19, and in Projected Monthly Income table starting in cell G2" sqref="B4" xr:uid="{00000000-0002-0000-0000-000005000000}"/>
    <dataValidation allowBlank="1" showInputMessage="1" showErrorMessage="1" prompt="Enter Projected Monthly Income Source in this column under this heading" sqref="G2" xr:uid="{00000000-0002-0000-0000-000006000000}"/>
    <dataValidation allowBlank="1" showInputMessage="1" showErrorMessage="1" prompt="Enter Amount in this column under this heading" sqref="H8 H2" xr:uid="{00000000-0002-0000-0000-000007000000}"/>
    <dataValidation allowBlank="1" showInputMessage="1" showErrorMessage="1" prompt="Enter details in Actual Monthly Income table below" sqref="G7" xr:uid="{00000000-0002-0000-0000-000008000000}"/>
    <dataValidation allowBlank="1" showInputMessage="1" showErrorMessage="1" prompt="Enter Actual Monthly Income Source in this column under this heading" sqref="G8" xr:uid="{00000000-0002-0000-0000-000009000000}"/>
    <dataValidation allowBlank="1" showInputMessage="1" showErrorMessage="1" prompt="Balance table below is auto updated" sqref="G13" xr:uid="{00000000-0002-0000-0000-00000A000000}"/>
    <dataValidation allowBlank="1" showInputMessage="1" showErrorMessage="1" prompt="Balance is in this column under this heading" sqref="G14" xr:uid="{00000000-0002-0000-0000-00000B000000}"/>
    <dataValidation allowBlank="1" showInputMessage="1" showErrorMessage="1" prompt="Amount is auto calculated, and icons are updated at left in this column under this heading" sqref="H14" xr:uid="{00000000-0002-0000-0000-00000C000000}"/>
    <dataValidation allowBlank="1" showInputMessage="1" showErrorMessage="1" prompt="Sample expense category is in this cell. Sample expenses related to the sample category are in this column under this heading. Use heading filters to find specific entries" sqref="B5 B19 G55 G28 B30 B37 G38 G45 B43 B55 B62 G63 G19" xr:uid="{00000000-0002-0000-0000-00000D000000}"/>
    <dataValidation allowBlank="1" showInputMessage="1" showErrorMessage="1" prompt="Enter Projected Cost in this column under this heading" sqref="C5 C62 C19 C30 C37 C43 C55 H55 H19 H28 H38 H45 H63" xr:uid="{00000000-0002-0000-0000-00000E000000}"/>
    <dataValidation allowBlank="1" showInputMessage="1" showErrorMessage="1" prompt="Enter Actual Cost in this column under this heading" sqref="D5 D62 D19 D30 D37 D43 D55 I55 I19 I28 I38 I45 I63" xr:uid="{00000000-0002-0000-0000-00000F000000}"/>
    <dataValidation allowBlank="1" showInputMessage="1" showErrorMessage="1" prompt="Enter details in Transportation table below and in Insurance table starting in cell B30" sqref="B18" xr:uid="{00000000-0002-0000-0000-000010000000}"/>
    <dataValidation allowBlank="1" showInputMessage="1" showErrorMessage="1" prompt="Enter details in Insurance table below and in Food table starting in cell B37" sqref="B29" xr:uid="{00000000-0002-0000-0000-000011000000}"/>
    <dataValidation allowBlank="1" showInputMessage="1" showErrorMessage="1" prompt="Enter details in Food table below and in Children table starting in cell B43" sqref="B36" xr:uid="{00000000-0002-0000-0000-000012000000}"/>
    <dataValidation allowBlank="1" showInputMessage="1" showErrorMessage="1" prompt="Enter details in Children table below and in Legal table starting in cell B55" sqref="B42" xr:uid="{00000000-0002-0000-0000-000013000000}"/>
    <dataValidation allowBlank="1" showInputMessage="1" showErrorMessage="1" prompt="Enter details in Legal table below and in Savings table starting in cell B62" sqref="B54" xr:uid="{00000000-0002-0000-0000-000014000000}"/>
    <dataValidation allowBlank="1" showInputMessage="1" showErrorMessage="1" prompt="Enter details in Savings table below and in Loans table starting in cell G19" sqref="B61" xr:uid="{00000000-0002-0000-0000-000015000000}"/>
    <dataValidation allowBlank="1" showInputMessage="1" showErrorMessage="1" prompt="Enter details in Loans table below and in Entertainment table starting in cell G28" sqref="G18" xr:uid="{00000000-0002-0000-0000-000016000000}"/>
    <dataValidation allowBlank="1" showInputMessage="1" showErrorMessage="1" prompt="Enter details in Entertainment table below and in Taxes table starting in cell G38" sqref="G27" xr:uid="{00000000-0002-0000-0000-000017000000}"/>
    <dataValidation allowBlank="1" showInputMessage="1" showErrorMessage="1" prompt="Enter details in Taxes table below and in Personal Care table starting in cell G45" sqref="G37" xr:uid="{00000000-0002-0000-0000-000018000000}"/>
    <dataValidation allowBlank="1" showInputMessage="1" showErrorMessage="1" prompt="Enter details in Personal Care table below and in Pets table starting in cell G55" sqref="G44" xr:uid="{00000000-0002-0000-0000-000019000000}"/>
    <dataValidation allowBlank="1" showInputMessage="1" showErrorMessage="1" prompt="Enter details in Pets table below and in Gifts table starting in cell G63" sqref="G54" xr:uid="{00000000-0002-0000-0000-00001A000000}"/>
    <dataValidation allowBlank="1" showInputMessage="1" showErrorMessage="1" prompt="Enter details in Gifts table below" sqref="G62" xr:uid="{00000000-0002-0000-0000-00001B000000}"/>
    <dataValidation allowBlank="1" showInputMessage="1" showErrorMessage="1" prompt="Total Projected, Actual, and Difference is auto calculated in this table" sqref="B2" xr:uid="{00000000-0002-0000-0000-00001C000000}"/>
    <dataValidation allowBlank="1" showInputMessage="1" showErrorMessage="1" prompt="Difference is auto calculated in this column under this heading" sqref="E5 E62 E19 J19 J55 E30 E37 J28 J38 E43 E55 J45 J63" xr:uid="{00000000-0002-0000-0000-00001D000000}"/>
  </dataValidations>
  <printOptions horizontalCentered="1"/>
  <pageMargins left="0.25" right="0.25" top="0.5" bottom="0.5" header="0.5" footer="0.5"/>
  <pageSetup scale="60" orientation="portrait" r:id="rId1"/>
  <headerFooter differentFirst="1" alignWithMargins="0">
    <oddFooter>Page &amp;P of &amp;N</oddFooter>
  </headerFooter>
  <ignoredErrors>
    <ignoredError sqref="E20:E27 E31:E34 E38:E40 E44:E52 E56:E59 E63:E66 J64:J66 J56:J60 J46:J52 J39:J42 J29:J35 J20:J25" emptyCellReference="1"/>
  </ignoredErrors>
  <drawing r:id="rId2"/>
  <tableParts count="17">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Monthly Family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Ing Carlos Romero</dc:creator>
  <cp:lastModifiedBy>Ing Carlos Romero</cp:lastModifiedBy>
  <dcterms:created xsi:type="dcterms:W3CDTF">2018-04-23T08:03:42Z</dcterms:created>
  <dcterms:modified xsi:type="dcterms:W3CDTF">2018-08-07T01:15:14Z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2018-04-23T08:03:47.2499662Z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