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C:\Users\Ing Carlos Romero\Desktop\"/>
    </mc:Choice>
  </mc:AlternateContent>
  <xr:revisionPtr revIDLastSave="0" documentId="10_ncr:100010_{1191EF08-6BF5-49CF-8ADB-724AE48A6603}" xr6:coauthVersionLast="31" xr6:coauthVersionMax="32" xr10:uidLastSave="{00000000-0000-0000-0000-000000000000}"/>
  <bookViews>
    <workbookView xWindow="0" yWindow="0" windowWidth="20490" windowHeight="7545" xr2:uid="{00000000-000D-0000-FFFF-FFFF00000000}"/>
  </bookViews>
  <sheets>
    <sheet name="Monthly Family Budget" sheetId="1" r:id="rId1"/>
  </sheets>
  <calcPr calcId="179017"/>
  <webPublishing codePage="1252"/>
</workbook>
</file>

<file path=xl/calcChain.xml><?xml version="1.0" encoding="utf-8"?>
<calcChain xmlns="http://schemas.openxmlformats.org/spreadsheetml/2006/main">
  <c r="H16" i="1" l="1"/>
  <c r="J64" i="1" l="1"/>
  <c r="J65" i="1"/>
  <c r="J66" i="1"/>
  <c r="J56" i="1"/>
  <c r="J57" i="1"/>
  <c r="J58" i="1"/>
  <c r="J59" i="1"/>
  <c r="J60" i="1"/>
  <c r="J46" i="1"/>
  <c r="J47" i="1"/>
  <c r="J48" i="1"/>
  <c r="J49" i="1"/>
  <c r="J50" i="1"/>
  <c r="J51" i="1"/>
  <c r="J52" i="1"/>
  <c r="J39" i="1"/>
  <c r="J40" i="1"/>
  <c r="J41" i="1"/>
  <c r="J42" i="1"/>
  <c r="J29" i="1"/>
  <c r="J30" i="1"/>
  <c r="J31" i="1"/>
  <c r="J32" i="1"/>
  <c r="J33" i="1"/>
  <c r="J34" i="1"/>
  <c r="J35" i="1"/>
  <c r="J20" i="1"/>
  <c r="J21" i="1"/>
  <c r="J22" i="1"/>
  <c r="J23" i="1"/>
  <c r="J24" i="1"/>
  <c r="J25" i="1"/>
  <c r="E63" i="1"/>
  <c r="E64" i="1"/>
  <c r="E65" i="1"/>
  <c r="E66" i="1"/>
  <c r="E56" i="1"/>
  <c r="E57" i="1"/>
  <c r="E58" i="1"/>
  <c r="E59" i="1"/>
  <c r="E45" i="1"/>
  <c r="E44" i="1"/>
  <c r="E46" i="1"/>
  <c r="E47" i="1"/>
  <c r="E48" i="1"/>
  <c r="E49" i="1"/>
  <c r="E50" i="1"/>
  <c r="E51" i="1"/>
  <c r="E52" i="1"/>
  <c r="E38" i="1"/>
  <c r="E39" i="1"/>
  <c r="E40" i="1"/>
  <c r="E31" i="1"/>
  <c r="E32" i="1"/>
  <c r="E33" i="1"/>
  <c r="E34" i="1"/>
  <c r="E20" i="1"/>
  <c r="E21" i="1"/>
  <c r="E22" i="1"/>
  <c r="E23" i="1"/>
  <c r="E24" i="1"/>
  <c r="E25" i="1"/>
  <c r="E26" i="1"/>
  <c r="E27" i="1"/>
  <c r="E6" i="1"/>
  <c r="E7" i="1"/>
  <c r="E8" i="1"/>
  <c r="E9" i="1"/>
  <c r="E10" i="1"/>
  <c r="E11" i="1"/>
  <c r="E12" i="1"/>
  <c r="E13" i="1"/>
  <c r="E14" i="1"/>
  <c r="E15" i="1"/>
  <c r="E16" i="1"/>
  <c r="I53" i="1"/>
  <c r="H53" i="1"/>
  <c r="D60" i="1"/>
  <c r="C60" i="1"/>
  <c r="I67" i="1"/>
  <c r="H67" i="1"/>
  <c r="D67" i="1"/>
  <c r="C67" i="1"/>
  <c r="I43" i="1"/>
  <c r="H43" i="1"/>
  <c r="I26" i="1"/>
  <c r="H26" i="1"/>
  <c r="I36" i="1"/>
  <c r="H36" i="1"/>
  <c r="I61" i="1"/>
  <c r="H61" i="1"/>
  <c r="D53" i="1"/>
  <c r="C53" i="1"/>
  <c r="D41" i="1"/>
  <c r="C41" i="1"/>
  <c r="D35" i="1"/>
  <c r="C35" i="1"/>
  <c r="D28" i="1"/>
  <c r="C28" i="1"/>
  <c r="C17" i="1"/>
  <c r="D17" i="1"/>
  <c r="H12" i="1"/>
  <c r="H15" i="1" s="1"/>
  <c r="H17" i="1" s="1"/>
  <c r="H6" i="1"/>
  <c r="C3" i="1" l="1"/>
  <c r="D3" i="1"/>
  <c r="E67" i="1"/>
  <c r="J43" i="1"/>
  <c r="J61" i="1"/>
  <c r="E41" i="1"/>
  <c r="J67" i="1"/>
  <c r="E60" i="1"/>
  <c r="J53" i="1"/>
  <c r="J26" i="1"/>
  <c r="J36" i="1"/>
  <c r="E53" i="1"/>
  <c r="E35" i="1"/>
  <c r="E28" i="1"/>
  <c r="E17" i="1"/>
  <c r="E3" i="1" l="1"/>
</calcChain>
</file>

<file path=xl/sharedStrings.xml><?xml version="1.0" encoding="utf-8"?>
<sst xmlns="http://schemas.openxmlformats.org/spreadsheetml/2006/main" count="163" uniqueCount="98">
  <si>
    <t>Gas</t>
  </si>
  <si>
    <t>Legal</t>
  </si>
  <si>
    <t>Total</t>
  </si>
  <si>
    <t>Presupuesto Mensual Familiar</t>
  </si>
  <si>
    <t>Resumen</t>
  </si>
  <si>
    <t>Total
Costo Proyectado</t>
  </si>
  <si>
    <t>Total
Costo Real</t>
  </si>
  <si>
    <t>Total
Diferencia</t>
  </si>
  <si>
    <t>Ingreso</t>
  </si>
  <si>
    <t>Ingreso Mensual Proyectado</t>
  </si>
  <si>
    <t>Ingreso Mensual Real</t>
  </si>
  <si>
    <t>Ingreso Mensual 1</t>
  </si>
  <si>
    <t>Ingreso Mensual 2</t>
  </si>
  <si>
    <t>Ingreso Mensual Extra</t>
  </si>
  <si>
    <t>Total Ingreso Mensual Proyectado</t>
  </si>
  <si>
    <t>Total Ingreso Mensual Real</t>
  </si>
  <si>
    <t>Monto</t>
  </si>
  <si>
    <t>Diferencia</t>
  </si>
  <si>
    <t>Costo Proyectado</t>
  </si>
  <si>
    <t xml:space="preserve">Costo Real </t>
  </si>
  <si>
    <t>Vivienda</t>
  </si>
  <si>
    <t xml:space="preserve">Hipoteca o Renta </t>
  </si>
  <si>
    <t>Segunda Hipoteca o Renta</t>
  </si>
  <si>
    <t>Luz</t>
  </si>
  <si>
    <t>Agua</t>
  </si>
  <si>
    <t xml:space="preserve">Predial </t>
  </si>
  <si>
    <t>Teléfono y/o Internet</t>
  </si>
  <si>
    <t>Mantenimiento y/o Reparaciones</t>
  </si>
  <si>
    <t>Otros</t>
  </si>
  <si>
    <t>Personal Domestico</t>
  </si>
  <si>
    <t xml:space="preserve">Transportación </t>
  </si>
  <si>
    <t>Credito Automotriz 1</t>
  </si>
  <si>
    <t>Credito Automotriz 2</t>
  </si>
  <si>
    <t>Autobus, Taxi y/o Uber</t>
  </si>
  <si>
    <t>Aseguradora Vehiculos</t>
  </si>
  <si>
    <t>Gasolina</t>
  </si>
  <si>
    <t xml:space="preserve">Mantenimiento </t>
  </si>
  <si>
    <t xml:space="preserve">Tenencia </t>
  </si>
  <si>
    <t xml:space="preserve">Otros </t>
  </si>
  <si>
    <t>Seguros</t>
  </si>
  <si>
    <t>Seguros Vivienda</t>
  </si>
  <si>
    <t>Gastos Médicos Mayores</t>
  </si>
  <si>
    <t>Seguro de Vida</t>
  </si>
  <si>
    <t>Comida</t>
  </si>
  <si>
    <t xml:space="preserve">Despensa (Cloro, Jabón, Escobas, Insumos, etc) </t>
  </si>
  <si>
    <t>Comida Diaria</t>
  </si>
  <si>
    <t>Comidas fuera de casa</t>
  </si>
  <si>
    <t>Niños</t>
  </si>
  <si>
    <t>Médico, Pediatra, etc</t>
  </si>
  <si>
    <t xml:space="preserve">Ropa y Calzado </t>
  </si>
  <si>
    <t>Colegiatura</t>
  </si>
  <si>
    <t xml:space="preserve">Insumos escolares </t>
  </si>
  <si>
    <t>Cuotas escolares</t>
  </si>
  <si>
    <t>Dinero para lunch o gastar en la cooperativa</t>
  </si>
  <si>
    <t>Salidas a pasear</t>
  </si>
  <si>
    <t>Jueguetes, regalos, etc</t>
  </si>
  <si>
    <t>Abogados</t>
  </si>
  <si>
    <t xml:space="preserve">Pensión Alimenticia </t>
  </si>
  <si>
    <t xml:space="preserve">Inversiones </t>
  </si>
  <si>
    <t>Cuenta para el retiro</t>
  </si>
  <si>
    <t>Cuenta de inversión (Debe ser el 10% de tus ingresos)</t>
  </si>
  <si>
    <t>Prestamos y/o créditos</t>
  </si>
  <si>
    <t xml:space="preserve">Prestamo Personal </t>
  </si>
  <si>
    <t xml:space="preserve">Prestamo Estudiantil </t>
  </si>
  <si>
    <t>Tarjeta de Credito 1</t>
  </si>
  <si>
    <t>Tarjeta de Crédito 2</t>
  </si>
  <si>
    <t>Tarjetas de Crédito 3</t>
  </si>
  <si>
    <t xml:space="preserve">Entretenimiento </t>
  </si>
  <si>
    <t>Cine</t>
  </si>
  <si>
    <t>Teatro</t>
  </si>
  <si>
    <t>Conciertos</t>
  </si>
  <si>
    <t>Eventos Deportivos</t>
  </si>
  <si>
    <t>Amigos</t>
  </si>
  <si>
    <t>Pareja</t>
  </si>
  <si>
    <t>Impuestos</t>
  </si>
  <si>
    <t>Impuesto Federal</t>
  </si>
  <si>
    <t>Impuestos Estatal</t>
  </si>
  <si>
    <t xml:space="preserve">Impuesto Local </t>
  </si>
  <si>
    <t xml:space="preserve">Cuidado Personal </t>
  </si>
  <si>
    <t>Medico, medicinas</t>
  </si>
  <si>
    <t>Estetica, Belleza</t>
  </si>
  <si>
    <t>Tintoreria</t>
  </si>
  <si>
    <t>Club Deportivo, Gimnasio, etc</t>
  </si>
  <si>
    <t>Mascotas</t>
  </si>
  <si>
    <t>Alimento</t>
  </si>
  <si>
    <t xml:space="preserve">Juguetes </t>
  </si>
  <si>
    <t>Veterinario, vacunas, etc</t>
  </si>
  <si>
    <t>Entrenamiento</t>
  </si>
  <si>
    <t>Regalos y Donaciones</t>
  </si>
  <si>
    <t>Caridad 1</t>
  </si>
  <si>
    <t>Caridad 2</t>
  </si>
  <si>
    <t>Caridad 3</t>
  </si>
  <si>
    <t>Balance Real</t>
  </si>
  <si>
    <t>Ingresos Reales</t>
  </si>
  <si>
    <t>Egresos (Gastos) Reales</t>
  </si>
  <si>
    <t>Ingreso Mensual (Salario 1)</t>
  </si>
  <si>
    <t>Ingreso Mensual (Salario 2)</t>
  </si>
  <si>
    <t>Si es negativo la diferencia significa que gastas mas de lo que ganas, procura que siempre sobre dinero y no lo gastes, despúes te dire que hacer con lo que sobre, ojala puedas vivir con menos de tus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</si>
</sst>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_);[Red]\(&quot;$&quot;#,##0\)"/>
  </numFmts>
  <fonts count="13" x14ac:knownFonts="1">
    <font>
      <sz val="11"/>
      <name val="Trebuchet MS"/>
      <family val="2"/>
      <scheme val="minor"/>
    </font>
    <font>
      <sz val="8"/>
      <name val="Arial"/>
      <family val="2"/>
    </font>
    <font>
      <sz val="10"/>
      <name val="Trebuchet MS"/>
      <family val="1"/>
      <scheme val="minor"/>
    </font>
    <font>
      <sz val="10"/>
      <color theme="1"/>
      <name val="Trebuchet MS"/>
      <family val="1"/>
      <scheme val="minor"/>
    </font>
    <font>
      <sz val="8"/>
      <name val="Trebuchet MS"/>
      <family val="2"/>
      <scheme val="minor"/>
    </font>
    <font>
      <b/>
      <sz val="12"/>
      <name val="Trebuchet MS"/>
      <family val="2"/>
      <scheme val="major"/>
    </font>
    <font>
      <sz val="16"/>
      <name val="Trebuchet MS"/>
      <family val="2"/>
      <scheme val="major"/>
    </font>
    <font>
      <b/>
      <sz val="16"/>
      <color theme="1"/>
      <name val="Trebuchet MS"/>
      <family val="2"/>
      <scheme val="major"/>
    </font>
    <font>
      <b/>
      <sz val="11"/>
      <name val="Trebuchet MS"/>
      <family val="2"/>
      <scheme val="minor"/>
    </font>
    <font>
      <b/>
      <sz val="11"/>
      <color theme="0"/>
      <name val="Trebuchet MS"/>
      <family val="2"/>
      <scheme val="minor"/>
    </font>
    <font>
      <sz val="11"/>
      <name val="Trebuchet MS"/>
      <family val="2"/>
      <scheme val="minor"/>
    </font>
    <font>
      <sz val="11"/>
      <color theme="0"/>
      <name val="Trebuchet MS"/>
      <family val="2"/>
      <scheme val="minor"/>
    </font>
    <font>
      <b/>
      <sz val="10"/>
      <color theme="0"/>
      <name val="Trebuchet MS"/>
      <family val="2"/>
      <scheme val="minor"/>
    </font>
  </fonts>
  <fills count="9">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style="medium">
        <color indexed="64"/>
      </left>
      <right/>
      <top style="medium">
        <color indexed="64"/>
      </top>
      <bottom/>
      <diagonal/>
    </border>
    <border>
      <left/>
      <right/>
      <top style="medium">
        <color indexed="64"/>
      </top>
      <bottom style="thin">
        <color theme="9" tint="0.7999816888943144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4" tint="-0.499984740745262"/>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4" tint="-0.499984740745262"/>
      </left>
      <right/>
      <top/>
      <bottom style="medium">
        <color indexed="64"/>
      </bottom>
      <diagonal/>
    </border>
    <border>
      <left/>
      <right style="medium">
        <color indexed="64"/>
      </right>
      <top/>
      <bottom style="medium">
        <color indexed="64"/>
      </bottom>
      <diagonal/>
    </border>
  </borders>
  <cellStyleXfs count="13">
    <xf numFmtId="0" fontId="0" fillId="0" borderId="0">
      <alignment vertical="center"/>
    </xf>
    <xf numFmtId="0" fontId="7" fillId="0" borderId="0" applyNumberFormat="0" applyFill="0" applyBorder="0" applyProtection="0">
      <alignment horizontal="left"/>
    </xf>
    <xf numFmtId="0" fontId="9" fillId="3" borderId="0" applyNumberFormat="0" applyProtection="0">
      <alignment horizontal="right" vertical="center"/>
    </xf>
    <xf numFmtId="0" fontId="9" fillId="3" borderId="0" applyNumberFormat="0" applyAlignment="0" applyProtection="0"/>
    <xf numFmtId="0" fontId="9" fillId="3" borderId="0" applyProtection="0">
      <alignment horizontal="center" vertical="center" wrapText="1"/>
    </xf>
    <xf numFmtId="164" fontId="8" fillId="4" borderId="2" applyProtection="0">
      <alignment vertical="center"/>
    </xf>
    <xf numFmtId="164" fontId="10" fillId="5" borderId="0" applyFont="0" applyAlignment="0">
      <alignment vertical="center"/>
    </xf>
    <xf numFmtId="164" fontId="10" fillId="0" borderId="0" applyFont="0" applyFill="0" applyBorder="0" applyAlignment="0">
      <alignment vertical="center" wrapText="1"/>
    </xf>
    <xf numFmtId="0" fontId="10" fillId="5" borderId="3" applyNumberFormat="0" applyFont="0" applyAlignment="0">
      <alignment vertical="center"/>
    </xf>
    <xf numFmtId="164" fontId="10" fillId="5" borderId="5" applyNumberFormat="0" applyFont="0" applyFill="0" applyAlignment="0">
      <alignment vertical="center"/>
    </xf>
    <xf numFmtId="164" fontId="10" fillId="5" borderId="6" applyNumberFormat="0" applyFont="0" applyFill="0" applyAlignment="0">
      <alignment vertical="center"/>
    </xf>
    <xf numFmtId="164" fontId="10" fillId="5" borderId="3" applyNumberFormat="0" applyFont="0" applyFill="0" applyAlignment="0">
      <alignment vertical="center"/>
    </xf>
    <xf numFmtId="164" fontId="10" fillId="5" borderId="4" applyNumberFormat="0" applyFont="0" applyFill="0" applyAlignment="0">
      <alignment vertical="center"/>
    </xf>
  </cellStyleXfs>
  <cellXfs count="76">
    <xf numFmtId="0" fontId="0" fillId="0" borderId="0" xfId="0">
      <alignmen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4"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0" fillId="0" borderId="0" xfId="0" applyNumberFormat="1" applyFont="1" applyAlignment="1">
      <alignment vertical="center" wrapText="1"/>
    </xf>
    <xf numFmtId="0" fontId="0" fillId="0" borderId="0" xfId="0" applyNumberFormat="1" applyFont="1" applyFill="1" applyAlignment="1">
      <alignment vertical="center" wrapText="1"/>
    </xf>
    <xf numFmtId="0" fontId="5" fillId="2" borderId="0" xfId="1" applyFont="1" applyFill="1" applyBorder="1" applyAlignment="1">
      <alignment horizontal="left" vertical="center" wrapText="1"/>
    </xf>
    <xf numFmtId="0" fontId="0" fillId="0" borderId="0" xfId="0" applyAlignment="1">
      <alignment vertical="center"/>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9" fillId="3" borderId="0" xfId="3" applyAlignment="1">
      <alignment horizontal="left" vertical="center" wrapText="1"/>
    </xf>
    <xf numFmtId="0" fontId="9" fillId="3" borderId="0" xfId="3" applyAlignment="1">
      <alignment horizontal="left" vertical="center" wrapText="1"/>
    </xf>
    <xf numFmtId="0" fontId="9" fillId="3" borderId="0" xfId="4">
      <alignment horizontal="center" vertical="center" wrapText="1"/>
    </xf>
    <xf numFmtId="0" fontId="9" fillId="3" borderId="0" xfId="3" applyNumberFormat="1" applyAlignment="1">
      <alignment horizontal="left" vertical="center" wrapText="1"/>
    </xf>
    <xf numFmtId="0" fontId="9" fillId="3" borderId="0" xfId="3" applyNumberFormat="1" applyAlignment="1">
      <alignment vertical="center"/>
    </xf>
    <xf numFmtId="0" fontId="9" fillId="3" borderId="0" xfId="3" applyNumberFormat="1" applyAlignment="1">
      <alignment vertical="center" wrapText="1"/>
    </xf>
    <xf numFmtId="164" fontId="0" fillId="0" borderId="0" xfId="7" applyFont="1" applyFill="1" applyBorder="1" applyAlignment="1">
      <alignment vertical="center" wrapText="1"/>
    </xf>
    <xf numFmtId="164" fontId="2" fillId="0" borderId="0" xfId="7" applyFont="1" applyFill="1" applyBorder="1" applyAlignment="1">
      <alignment vertical="center" wrapText="1"/>
    </xf>
    <xf numFmtId="164" fontId="2" fillId="0" borderId="0" xfId="7" applyFont="1" applyAlignment="1">
      <alignment vertical="center" wrapText="1"/>
    </xf>
    <xf numFmtId="164" fontId="5" fillId="2" borderId="0" xfId="7" applyFont="1" applyFill="1" applyBorder="1" applyAlignment="1">
      <alignment horizontal="left" vertical="center" wrapText="1"/>
    </xf>
    <xf numFmtId="164" fontId="0" fillId="0" borderId="0" xfId="7" applyFont="1" applyAlignment="1">
      <alignment vertical="center" wrapText="1"/>
    </xf>
    <xf numFmtId="164" fontId="0" fillId="0" borderId="0" xfId="7" applyFont="1" applyAlignment="1">
      <alignment vertical="center"/>
    </xf>
    <xf numFmtId="0" fontId="0" fillId="5" borderId="3" xfId="8" applyFont="1">
      <alignment vertical="center"/>
    </xf>
    <xf numFmtId="164" fontId="0" fillId="5" borderId="3" xfId="8" applyNumberFormat="1" applyFont="1">
      <alignment vertical="center"/>
    </xf>
    <xf numFmtId="0" fontId="6" fillId="2" borderId="0" xfId="1" applyFont="1" applyFill="1" applyBorder="1" applyAlignment="1">
      <alignment horizontal="left" vertical="center"/>
    </xf>
    <xf numFmtId="164" fontId="4" fillId="0" borderId="0" xfId="11" applyFont="1" applyFill="1" applyBorder="1" applyAlignment="1">
      <alignment vertical="center" wrapText="1"/>
    </xf>
    <xf numFmtId="164" fontId="2" fillId="0" borderId="0" xfId="11" applyFont="1" applyFill="1" applyBorder="1" applyAlignment="1">
      <alignment vertical="center" wrapText="1"/>
    </xf>
    <xf numFmtId="164" fontId="0" fillId="5" borderId="0" xfId="9" applyNumberFormat="1" applyFont="1" applyBorder="1">
      <alignment vertical="center"/>
    </xf>
    <xf numFmtId="0" fontId="9" fillId="3" borderId="7" xfId="3" applyBorder="1" applyAlignment="1">
      <alignment horizontal="left" vertical="center" wrapText="1"/>
    </xf>
    <xf numFmtId="164" fontId="0" fillId="5" borderId="0" xfId="9" applyNumberFormat="1" applyFont="1" applyBorder="1" applyAlignment="1">
      <alignment vertical="center"/>
    </xf>
    <xf numFmtId="164" fontId="0" fillId="0" borderId="0" xfId="7" applyNumberFormat="1" applyFont="1" applyFill="1" applyBorder="1" applyAlignment="1">
      <alignment vertical="center"/>
    </xf>
    <xf numFmtId="164" fontId="2" fillId="0" borderId="0" xfId="7" applyNumberFormat="1" applyFont="1" applyFill="1" applyBorder="1" applyAlignment="1">
      <alignment vertical="center" wrapText="1"/>
    </xf>
    <xf numFmtId="164" fontId="2" fillId="0" borderId="0" xfId="7" applyNumberFormat="1" applyFont="1" applyAlignment="1">
      <alignment vertical="center" wrapText="1"/>
    </xf>
    <xf numFmtId="164" fontId="0" fillId="5" borderId="0" xfId="6" applyNumberFormat="1" applyFont="1" applyFill="1" applyBorder="1" applyAlignment="1">
      <alignment vertical="center"/>
    </xf>
    <xf numFmtId="164" fontId="0" fillId="5" borderId="0" xfId="10" applyNumberFormat="1" applyFont="1" applyFill="1" applyBorder="1" applyAlignment="1">
      <alignment vertical="center"/>
    </xf>
    <xf numFmtId="0" fontId="9" fillId="3" borderId="0" xfId="4" applyAlignment="1">
      <alignment horizontal="left" vertical="center" wrapText="1"/>
    </xf>
    <xf numFmtId="0" fontId="0" fillId="0" borderId="6" xfId="0" applyBorder="1" applyAlignment="1">
      <alignment vertical="center"/>
    </xf>
    <xf numFmtId="0" fontId="9" fillId="3" borderId="0" xfId="2" applyFont="1" applyFill="1" applyBorder="1" applyAlignment="1">
      <alignment horizontal="right" vertical="center" wrapText="1"/>
    </xf>
    <xf numFmtId="164" fontId="8" fillId="5" borderId="0" xfId="9" applyFont="1" applyBorder="1" applyAlignment="1">
      <alignment vertical="center"/>
    </xf>
    <xf numFmtId="164" fontId="8" fillId="5" borderId="0" xfId="9" applyNumberFormat="1" applyFont="1" applyFill="1" applyBorder="1" applyAlignment="1">
      <alignment vertical="center"/>
    </xf>
    <xf numFmtId="164" fontId="8" fillId="5" borderId="0" xfId="9" applyNumberFormat="1" applyFont="1" applyFill="1" applyBorder="1">
      <alignment vertical="center"/>
    </xf>
    <xf numFmtId="0" fontId="9" fillId="3" borderId="0" xfId="2" applyAlignment="1">
      <alignment horizontal="left" vertical="center" wrapText="1"/>
    </xf>
    <xf numFmtId="0" fontId="9" fillId="3" borderId="0" xfId="3" applyAlignment="1">
      <alignment horizontal="right" vertical="center" wrapText="1"/>
    </xf>
    <xf numFmtId="164" fontId="10" fillId="0" borderId="0" xfId="0" applyNumberFormat="1" applyFont="1" applyFill="1" applyAlignment="1" applyProtection="1">
      <alignment vertical="center" wrapText="1"/>
    </xf>
    <xf numFmtId="164" fontId="10" fillId="0" borderId="0" xfId="0" applyNumberFormat="1" applyFont="1" applyAlignment="1" applyProtection="1">
      <alignment vertical="center" wrapText="1"/>
    </xf>
    <xf numFmtId="0" fontId="0" fillId="0" borderId="8" xfId="0" applyBorder="1">
      <alignment vertical="center"/>
    </xf>
    <xf numFmtId="0" fontId="11" fillId="3" borderId="9" xfId="0" applyFont="1" applyFill="1" applyBorder="1" applyAlignment="1">
      <alignment horizontal="right" vertical="center"/>
    </xf>
    <xf numFmtId="164" fontId="2" fillId="0" borderId="10" xfId="7" applyFont="1" applyFill="1" applyBorder="1" applyAlignment="1">
      <alignment vertical="center" wrapText="1"/>
    </xf>
    <xf numFmtId="0" fontId="2" fillId="0" borderId="11" xfId="0" applyFont="1" applyFill="1" applyBorder="1" applyAlignment="1">
      <alignment vertical="center" wrapText="1"/>
    </xf>
    <xf numFmtId="0" fontId="9" fillId="3" borderId="12" xfId="3" applyFont="1" applyFill="1" applyBorder="1" applyAlignment="1">
      <alignment horizontal="left" vertical="center" wrapText="1"/>
    </xf>
    <xf numFmtId="0" fontId="9" fillId="3" borderId="14" xfId="3" applyFont="1" applyFill="1" applyBorder="1" applyAlignment="1">
      <alignment horizontal="left" vertical="center" wrapText="1"/>
    </xf>
    <xf numFmtId="0" fontId="9" fillId="3" borderId="15" xfId="3" applyFont="1" applyFill="1" applyBorder="1" applyAlignment="1">
      <alignment horizontal="left" vertical="center" wrapText="1"/>
    </xf>
    <xf numFmtId="164" fontId="0" fillId="5" borderId="16" xfId="9" applyNumberFormat="1" applyFont="1" applyFill="1" applyBorder="1" applyAlignment="1">
      <alignment vertical="center"/>
    </xf>
    <xf numFmtId="164" fontId="12" fillId="6" borderId="17" xfId="11" applyFont="1" applyFill="1" applyBorder="1" applyAlignment="1">
      <alignment horizontal="center" vertical="center" wrapText="1"/>
    </xf>
    <xf numFmtId="164" fontId="12" fillId="6" borderId="3" xfId="11" applyFont="1" applyFill="1" applyBorder="1" applyAlignment="1">
      <alignment horizontal="center" vertical="center" wrapText="1"/>
    </xf>
    <xf numFmtId="164" fontId="12" fillId="6" borderId="13" xfId="11" applyFont="1" applyFill="1" applyBorder="1" applyAlignment="1">
      <alignment horizontal="center" vertical="center" wrapText="1"/>
    </xf>
    <xf numFmtId="164" fontId="12" fillId="6" borderId="18" xfId="11" applyFont="1" applyFill="1" applyBorder="1" applyAlignment="1">
      <alignment horizontal="center" vertical="center" wrapText="1"/>
    </xf>
    <xf numFmtId="164" fontId="0" fillId="7" borderId="0" xfId="7" applyNumberFormat="1" applyFont="1" applyFill="1" applyBorder="1" applyAlignment="1">
      <alignment vertical="center" wrapText="1"/>
    </xf>
    <xf numFmtId="164" fontId="0" fillId="8" borderId="0" xfId="7" applyNumberFormat="1" applyFont="1" applyFill="1" applyBorder="1" applyAlignment="1">
      <alignment vertical="center" wrapText="1"/>
    </xf>
    <xf numFmtId="164" fontId="2" fillId="8" borderId="0" xfId="7" applyNumberFormat="1" applyFont="1" applyFill="1" applyBorder="1" applyAlignment="1">
      <alignment vertical="center" wrapText="1"/>
    </xf>
    <xf numFmtId="164" fontId="2" fillId="7" borderId="0" xfId="7" applyNumberFormat="1" applyFont="1" applyFill="1" applyBorder="1" applyAlignment="1">
      <alignment vertical="center" wrapText="1"/>
    </xf>
    <xf numFmtId="164" fontId="2" fillId="8" borderId="0" xfId="7" applyNumberFormat="1" applyFont="1" applyFill="1" applyAlignment="1">
      <alignment vertical="center" wrapText="1"/>
    </xf>
    <xf numFmtId="164" fontId="2" fillId="7" borderId="0" xfId="7" applyNumberFormat="1" applyFont="1" applyFill="1" applyAlignment="1">
      <alignment vertical="center" wrapText="1"/>
    </xf>
    <xf numFmtId="164" fontId="2" fillId="8" borderId="0" xfId="7" applyFont="1" applyFill="1" applyAlignment="1">
      <alignment vertical="center" wrapText="1"/>
    </xf>
    <xf numFmtId="164" fontId="2" fillId="7" borderId="0" xfId="7" applyFont="1" applyFill="1" applyAlignment="1">
      <alignment vertical="center" wrapText="1"/>
    </xf>
    <xf numFmtId="164" fontId="2" fillId="7" borderId="0" xfId="7" applyFont="1" applyFill="1" applyBorder="1" applyAlignment="1">
      <alignment vertical="center" wrapText="1"/>
    </xf>
    <xf numFmtId="164" fontId="2" fillId="8" borderId="0" xfId="7" applyFont="1" applyFill="1" applyBorder="1" applyAlignment="1">
      <alignment vertical="center" wrapText="1"/>
    </xf>
    <xf numFmtId="164" fontId="0" fillId="8" borderId="4" xfId="12" applyNumberFormat="1" applyFont="1" applyFill="1" applyAlignment="1">
      <alignment vertical="center"/>
    </xf>
    <xf numFmtId="164" fontId="0" fillId="7" borderId="4" xfId="12" applyNumberFormat="1" applyFont="1" applyFill="1" applyAlignment="1">
      <alignment vertical="center"/>
    </xf>
    <xf numFmtId="164" fontId="0" fillId="7" borderId="0" xfId="6" applyNumberFormat="1" applyFont="1" applyFill="1" applyAlignment="1">
      <alignment vertical="center"/>
    </xf>
    <xf numFmtId="164" fontId="0" fillId="8" borderId="0" xfId="6" applyNumberFormat="1" applyFont="1" applyFill="1" applyAlignment="1">
      <alignment vertical="center"/>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57">
    <dxf>
      <fill>
        <patternFill patternType="solid">
          <fgColor indexed="64"/>
          <bgColor rgb="FFFFFF00"/>
        </patternFill>
      </fill>
    </dxf>
    <dxf>
      <fill>
        <patternFill patternType="solid">
          <fgColor indexed="64"/>
          <bgColor rgb="FFFFFF00"/>
        </patternFill>
      </fill>
    </dxf>
    <dxf>
      <alignment vertical="center" textRotation="0" justifyLastLine="0" shrinkToFit="0" readingOrder="0"/>
    </dxf>
    <dxf>
      <fill>
        <patternFill patternType="solid">
          <fgColor indexed="64"/>
          <bgColor rgb="FFFFC000"/>
        </patternFill>
      </fill>
    </dxf>
    <dxf>
      <fill>
        <patternFill patternType="solid">
          <fgColor indexed="64"/>
          <bgColor rgb="FFFFC000"/>
        </patternFill>
      </fill>
    </dxf>
    <dxf>
      <alignment vertical="center" textRotation="0" justifyLastLine="0" shrinkToFit="0" readingOrder="0"/>
    </dxf>
    <dxf>
      <fill>
        <patternFill patternType="solid">
          <fgColor indexed="64"/>
          <bgColor rgb="FFFFFF00"/>
        </patternFill>
      </fill>
    </dxf>
    <dxf>
      <fill>
        <patternFill patternType="solid">
          <fgColor indexed="64"/>
          <bgColor rgb="FFFFFF00"/>
        </patternFill>
      </fill>
    </dxf>
    <dxf>
      <alignment vertical="center" textRotation="0" justifyLastLine="0" shrinkToFit="0" readingOrder="0"/>
    </dxf>
    <dxf>
      <fill>
        <patternFill patternType="solid">
          <fgColor indexed="64"/>
          <bgColor rgb="FFFFC000"/>
        </patternFill>
      </fill>
    </dxf>
    <dxf>
      <fill>
        <patternFill patternType="solid">
          <fgColor indexed="64"/>
          <bgColor rgb="FFFFC000"/>
        </patternFill>
      </fill>
    </dxf>
    <dxf>
      <alignment vertical="center" textRotation="0" justifyLastLine="0" shrinkToFit="0" readingOrder="0"/>
    </dxf>
    <dxf>
      <fill>
        <patternFill patternType="solid">
          <fgColor indexed="64"/>
          <bgColor rgb="FFFFFF00"/>
        </patternFill>
      </fill>
    </dxf>
    <dxf>
      <fill>
        <patternFill patternType="solid">
          <fgColor indexed="64"/>
          <bgColor rgb="FFFFFF00"/>
        </patternFill>
      </fill>
    </dxf>
    <dxf>
      <alignment vertical="center" textRotation="0" justifyLastLine="0" shrinkToFit="0" readingOrder="0"/>
    </dxf>
    <dxf>
      <fill>
        <patternFill patternType="solid">
          <fgColor indexed="64"/>
          <bgColor rgb="FFFFC000"/>
        </patternFill>
      </fill>
    </dxf>
    <dxf>
      <fill>
        <patternFill patternType="solid">
          <fgColor indexed="64"/>
          <bgColor rgb="FFFFC000"/>
        </patternFill>
      </fill>
    </dxf>
    <dxf>
      <alignment vertical="center" textRotation="0" justifyLastLine="0" shrinkToFit="0" readingOrder="0"/>
    </dxf>
    <dxf>
      <numFmt numFmtId="164" formatCode="&quot;$&quot;#,##0_);[Red]\(&quot;$&quot;#,##0\)"/>
      <fill>
        <patternFill patternType="solid">
          <fgColor indexed="64"/>
          <bgColor rgb="FFFFFF00"/>
        </patternFill>
      </fill>
    </dxf>
    <dxf>
      <numFmt numFmtId="164" formatCode="&quot;$&quot;#,##0_);[Red]\(&quot;$&quot;#,##0\)"/>
    </dxf>
    <dxf>
      <numFmt numFmtId="164" formatCode="&quot;$&quot;#,##0_);[Red]\(&quot;$&quot;#,##0\)"/>
      <fill>
        <patternFill patternType="solid">
          <fgColor indexed="64"/>
          <bgColor rgb="FFFFFF00"/>
        </patternFill>
      </fill>
    </dxf>
    <dxf>
      <alignment vertical="center" textRotation="0" justifyLastLine="0" shrinkToFit="0" readingOrder="0"/>
    </dxf>
    <dxf>
      <numFmt numFmtId="164" formatCode="&quot;$&quot;#,##0_);[Red]\(&quot;$&quot;#,##0\)"/>
      <fill>
        <patternFill patternType="solid">
          <fgColor indexed="64"/>
          <bgColor rgb="FFFFC000"/>
        </patternFill>
      </fill>
    </dxf>
    <dxf>
      <numFmt numFmtId="164" formatCode="&quot;$&quot;#,##0_);[Red]\(&quot;$&quot;#,##0\)"/>
    </dxf>
    <dxf>
      <numFmt numFmtId="164" formatCode="&quot;$&quot;#,##0_);[Red]\(&quot;$&quot;#,##0\)"/>
      <fill>
        <patternFill patternType="solid">
          <fgColor indexed="64"/>
          <bgColor rgb="FFFFC000"/>
        </patternFill>
      </fill>
    </dxf>
    <dxf>
      <alignment vertical="center" textRotation="0" justifyLastLine="0" shrinkToFit="0" readingOrder="0"/>
    </dxf>
    <dxf>
      <numFmt numFmtId="164" formatCode="&quot;$&quot;#,##0_);[Red]\(&quot;$&quot;#,##0\)"/>
      <fill>
        <patternFill patternType="solid">
          <fgColor indexed="64"/>
          <bgColor rgb="FFFFFF00"/>
        </patternFill>
      </fill>
    </dxf>
    <dxf>
      <numFmt numFmtId="164" formatCode="&quot;$&quot;#,##0_);[Red]\(&quot;$&quot;#,##0\)"/>
    </dxf>
    <dxf>
      <numFmt numFmtId="164" formatCode="&quot;$&quot;#,##0_);[Red]\(&quot;$&quot;#,##0\)"/>
      <fill>
        <patternFill patternType="solid">
          <fgColor indexed="64"/>
          <bgColor rgb="FFFFFF00"/>
        </patternFill>
      </fill>
    </dxf>
    <dxf>
      <numFmt numFmtId="0" formatCode="General"/>
      <alignment vertical="center" textRotation="0" wrapText="0" relativeIndent="0" justifyLastLine="0" shrinkToFit="0" readingOrder="0"/>
    </dxf>
    <dxf>
      <numFmt numFmtId="164" formatCode="&quot;$&quot;#,##0_);[Red]\(&quot;$&quot;#,##0\)"/>
      <fill>
        <patternFill patternType="solid">
          <fgColor indexed="64"/>
          <bgColor rgb="FFFFC000"/>
        </patternFill>
      </fill>
    </dxf>
    <dxf>
      <numFmt numFmtId="164" formatCode="&quot;$&quot;#,##0_);[Red]\(&quot;$&quot;#,##0\)"/>
    </dxf>
    <dxf>
      <numFmt numFmtId="164" formatCode="&quot;$&quot;#,##0_);[Red]\(&quot;$&quot;#,##0\)"/>
      <fill>
        <patternFill patternType="solid">
          <fgColor indexed="64"/>
          <bgColor rgb="FFFFC000"/>
        </patternFill>
      </fill>
    </dxf>
    <dxf>
      <alignment vertical="center" textRotation="0" justifyLastLine="0" shrinkToFit="0" readingOrder="0"/>
    </dxf>
    <dxf>
      <numFmt numFmtId="164" formatCode="&quot;$&quot;#,##0_);[Red]\(&quot;$&quot;#,##0\)"/>
      <fill>
        <patternFill patternType="solid">
          <fgColor indexed="64"/>
          <bgColor rgb="FFFFFF00"/>
        </patternFill>
      </fill>
    </dxf>
    <dxf>
      <numFmt numFmtId="164" formatCode="&quot;$&quot;#,##0_);[Red]\(&quot;$&quot;#,##0\)"/>
    </dxf>
    <dxf>
      <numFmt numFmtId="164" formatCode="&quot;$&quot;#,##0_);[Red]\(&quot;$&quot;#,##0\)"/>
      <fill>
        <patternFill patternType="solid">
          <fgColor indexed="64"/>
          <bgColor rgb="FFFFFF00"/>
        </patternFill>
      </fill>
    </dxf>
    <dxf>
      <alignment vertical="center" textRotation="0" justifyLastLine="0" shrinkToFit="0" readingOrder="0"/>
    </dxf>
    <dxf>
      <numFmt numFmtId="164" formatCode="&quot;$&quot;#,##0_);[Red]\(&quot;$&quot;#,##0\)"/>
      <fill>
        <patternFill patternType="solid">
          <fgColor indexed="64"/>
          <bgColor rgb="FFFFC000"/>
        </patternFill>
      </fill>
    </dxf>
    <dxf>
      <numFmt numFmtId="164" formatCode="&quot;$&quot;#,##0_);[Red]\(&quot;$&quot;#,##0\)"/>
    </dxf>
    <dxf>
      <numFmt numFmtId="164" formatCode="&quot;$&quot;#,##0_);[Red]\(&quot;$&quot;#,##0\)"/>
      <fill>
        <patternFill patternType="solid">
          <fgColor indexed="64"/>
          <bgColor rgb="FFFFC000"/>
        </patternFill>
      </fill>
    </dxf>
    <dxf>
      <font>
        <u val="none"/>
        <vertAlign val="baseline"/>
        <sz val="10"/>
        <color auto="1"/>
        <name val="Trebuchet MS"/>
        <scheme val="minor"/>
      </font>
      <alignment horizontal="general" vertical="center" textRotation="0" wrapText="0" relativeIndent="0" justifyLastLine="0" shrinkToFit="0" readingOrder="0"/>
    </dxf>
    <dxf>
      <numFmt numFmtId="164" formatCode="&quot;$&quot;#,##0_);[Red]\(&quot;$&quot;#,##0\)"/>
      <fill>
        <patternFill patternType="solid">
          <fgColor indexed="64"/>
          <bgColor rgb="FFFFFF00"/>
        </patternFill>
      </fill>
    </dxf>
    <dxf>
      <numFmt numFmtId="164" formatCode="&quot;$&quot;#,##0_);[Red]\(&quot;$&quot;#,##0\)"/>
    </dxf>
    <dxf>
      <numFmt numFmtId="164" formatCode="&quot;$&quot;#,##0_);[Red]\(&quot;$&quot;#,##0\)"/>
      <fill>
        <patternFill patternType="solid">
          <fgColor indexed="64"/>
          <bgColor rgb="FFFFFF00"/>
        </patternFill>
      </fill>
    </dxf>
    <dxf>
      <font>
        <b val="0"/>
        <i val="0"/>
        <color rgb="FFC00000"/>
      </font>
    </dxf>
    <dxf>
      <font>
        <b val="0"/>
        <i val="0"/>
        <color rgb="FFC00000"/>
      </font>
    </dxf>
    <dxf>
      <font>
        <b val="0"/>
        <i val="0"/>
        <color rgb="FFC00000"/>
      </font>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164" formatCode="&quot;$&quot;#,##0_);[Red]\(&quot;$&quot;#,##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dxf>
    <dxf>
      <font>
        <b/>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Trebuchet MS"/>
        <scheme val="minor"/>
      </font>
      <alignment horizontal="general" vertical="center" textRotation="0" wrapText="0" indent="0" justifyLastLine="0" shrinkToFit="0" readingOrder="0"/>
    </dxf>
    <dxf>
      <border outline="0">
        <bottom style="thin">
          <color theme="4" tint="-0.499984740745262"/>
        </bottom>
      </border>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alignment horizontal="general" vertical="center" textRotation="0" wrapText="0" indent="0" justifyLastLine="0" shrinkToFit="0" readingOrder="0"/>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dxf>
    <dxf>
      <border outline="0">
        <right style="thin">
          <color theme="4" tint="-0.499984740745262"/>
        </right>
        <bottom style="thin">
          <color theme="4" tint="-0.499984740745262"/>
        </bottom>
      </border>
    </dxf>
    <dxf>
      <alignment horizontal="left"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xr9:uid="{00000000-0011-0000-FFFF-FFFF00000000}">
      <tableStyleElement type="wholeTable" dxfId="156"/>
      <tableStyleElement type="headerRow" dxfId="155"/>
      <tableStyleElement type="firstColumn" dxfId="154"/>
    </tableStyle>
    <tableStyle name="Monthly Family Budget" pivot="0" count="4" xr9:uid="{00000000-0011-0000-FFFF-FFFF01000000}">
      <tableStyleElement type="wholeTable" dxfId="153"/>
      <tableStyleElement type="headerRow" dxfId="152"/>
      <tableStyleElement type="totalRow" dxfId="151"/>
      <tableStyleElement type="firstRowStripe" dxfId="15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4735</xdr:colOff>
      <xdr:row>9</xdr:row>
      <xdr:rowOff>278494</xdr:rowOff>
    </xdr:from>
    <xdr:to>
      <xdr:col>9</xdr:col>
      <xdr:colOff>723649</xdr:colOff>
      <xdr:row>13</xdr:row>
      <xdr:rowOff>192156</xdr:rowOff>
    </xdr:to>
    <xdr:sp macro="" textlink="">
      <xdr:nvSpPr>
        <xdr:cNvPr id="2" name="Arrow: Down 1">
          <a:extLst>
            <a:ext uri="{FF2B5EF4-FFF2-40B4-BE49-F238E27FC236}">
              <a16:creationId xmlns:a16="http://schemas.microsoft.com/office/drawing/2014/main" id="{583DEC19-FF79-4FA1-96E5-5DA9B7FF5E14}"/>
            </a:ext>
          </a:extLst>
        </xdr:cNvPr>
        <xdr:cNvSpPr/>
      </xdr:nvSpPr>
      <xdr:spPr>
        <a:xfrm rot="3157056">
          <a:off x="11327494" y="3478559"/>
          <a:ext cx="1437662" cy="2142061"/>
        </a:xfrm>
        <a:prstGeom prst="downArrow">
          <a:avLst/>
        </a:prstGeom>
        <a:solidFill>
          <a:srgbClr val="FF00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161168</xdr:colOff>
      <xdr:row>10</xdr:row>
      <xdr:rowOff>296710</xdr:rowOff>
    </xdr:from>
    <xdr:to>
      <xdr:col>9</xdr:col>
      <xdr:colOff>862662</xdr:colOff>
      <xdr:row>12</xdr:row>
      <xdr:rowOff>260072</xdr:rowOff>
    </xdr:to>
    <xdr:sp macro="" textlink="">
      <xdr:nvSpPr>
        <xdr:cNvPr id="3" name="TextBox 2">
          <a:extLst>
            <a:ext uri="{FF2B5EF4-FFF2-40B4-BE49-F238E27FC236}">
              <a16:creationId xmlns:a16="http://schemas.microsoft.com/office/drawing/2014/main" id="{0046DE06-C28C-4B4B-8EDD-D277A79BAE08}"/>
            </a:ext>
          </a:extLst>
        </xdr:cNvPr>
        <xdr:cNvSpPr txBox="1"/>
      </xdr:nvSpPr>
      <xdr:spPr>
        <a:xfrm rot="19321626">
          <a:off x="11131727" y="4229975"/>
          <a:ext cx="2124641" cy="725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TU</a:t>
          </a:r>
          <a:r>
            <a:rPr lang="es-MX" sz="1600" b="1" baseline="0"/>
            <a:t>S RESULTADOS (BALANCE)</a:t>
          </a:r>
          <a:endParaRPr lang="es-MX" sz="16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5:E17" totalsRowCount="1">
  <tableColumns count="4">
    <tableColumn id="1" xr3:uid="{00000000-0010-0000-0000-000001000000}" name="Vivienda" totalsRowLabel="Total" totalsRowDxfId="49"/>
    <tableColumn id="2" xr3:uid="{00000000-0010-0000-0000-000002000000}" name="Costo Proyectado" totalsRowFunction="sum" dataDxfId="44" dataCellStyle="Amounts" totalsRowCellStyle="Amounts"/>
    <tableColumn id="3" xr3:uid="{00000000-0010-0000-0000-000003000000}" name="Costo Real " totalsRowFunction="sum" dataDxfId="42" dataCellStyle="Amounts" totalsRowCellStyle="Amounts"/>
    <tableColumn id="4" xr3:uid="{00000000-0010-0000-0000-000004000000}" name="Diferencia" totalsRowFunction="sum" dataDxfId="43" totalsRowDxfId="48" dataCellStyle="Amounts" totalsRowCellStyle="Amounts">
      <calculatedColumnFormula>Housing[Costo Proyectado]-Housing[[Costo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38:J43" totalsRowCount="1" headerRowDxfId="125" dataDxfId="124" totalsRowDxfId="123">
  <autoFilter ref="G38:J42" xr:uid="{00000000-0009-0000-0100-00000A000000}"/>
  <tableColumns count="4">
    <tableColumn id="1" xr3:uid="{00000000-0010-0000-0900-000001000000}" name="Impuestos" totalsRowLabel="Total" dataDxfId="11" totalsRowDxfId="67"/>
    <tableColumn id="2" xr3:uid="{00000000-0010-0000-0900-000002000000}" name="Costo Proyectado" totalsRowFunction="sum" dataDxfId="10" totalsRowDxfId="66" dataCellStyle="Amounts"/>
    <tableColumn id="3" xr3:uid="{00000000-0010-0000-0900-000003000000}" name="Costo Real " totalsRowFunction="sum" dataDxfId="9" totalsRowDxfId="65" dataCellStyle="Amounts"/>
    <tableColumn id="4" xr3:uid="{00000000-0010-0000-0900-000004000000}" name="Diferencia" totalsRowFunction="sum" totalsRowDxfId="64" dataCellStyle="Amounts">
      <calculatedColumnFormula>Taxes[Costo Proyectado]-Taxes[[Costo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62:E67" totalsRowCount="1" headerRowDxfId="122" dataDxfId="121" totalsRowDxfId="120">
  <autoFilter ref="B62:E66" xr:uid="{00000000-0009-0000-0100-00000B000000}"/>
  <tableColumns count="4">
    <tableColumn id="1" xr3:uid="{00000000-0010-0000-0A00-000001000000}" name="Inversiones " totalsRowLabel="Total" dataDxfId="21" totalsRowDxfId="79"/>
    <tableColumn id="2" xr3:uid="{00000000-0010-0000-0A00-000002000000}" name="Costo Proyectado" totalsRowFunction="sum" dataDxfId="20" totalsRowDxfId="78" dataCellStyle="Amounts"/>
    <tableColumn id="3" xr3:uid="{00000000-0010-0000-0A00-000003000000}" name="Costo Real " totalsRowFunction="sum" dataDxfId="18" totalsRowDxfId="77" dataCellStyle="Amounts"/>
    <tableColumn id="4" xr3:uid="{00000000-0010-0000-0A00-000004000000}" name="Diferencia" totalsRowFunction="sum" dataDxfId="19" totalsRowDxfId="76" dataCellStyle="Amounts">
      <calculatedColumnFormula>Savings[Costo Proyectado]-Savings[[Costo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63:J67" totalsRowCount="1" headerRowDxfId="119" dataDxfId="118" totalsRowDxfId="117">
  <autoFilter ref="G63:J66" xr:uid="{00000000-0009-0000-0100-00000C000000}"/>
  <tableColumns count="4">
    <tableColumn id="1" xr3:uid="{00000000-0010-0000-0B00-000001000000}" name="Regalos y Donaciones" totalsRowLabel="Total" dataDxfId="2" totalsRowDxfId="55"/>
    <tableColumn id="2" xr3:uid="{00000000-0010-0000-0B00-000002000000}" name="Costo Proyectado" totalsRowFunction="sum" dataDxfId="1" totalsRowDxfId="54" dataCellStyle="Amounts"/>
    <tableColumn id="3" xr3:uid="{00000000-0010-0000-0B00-000003000000}" name="Costo Real " totalsRowFunction="sum" dataDxfId="0" totalsRowDxfId="53" dataCellStyle="Amounts"/>
    <tableColumn id="4" xr3:uid="{00000000-0010-0000-0B00-000004000000}" name="Diferencia" totalsRowFunction="sum" totalsRowDxfId="52" dataCellStyle="Amounts">
      <calculatedColumnFormula>Gifts[Costo Proyectado]-Gifts[[Costo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55:E60" totalsRowCount="1" headerRowDxfId="116" dataDxfId="115" totalsRowDxfId="114">
  <autoFilter ref="B55:E59" xr:uid="{00000000-0009-0000-0100-00000D000000}"/>
  <tableColumns count="4">
    <tableColumn id="1" xr3:uid="{00000000-0010-0000-0C00-000001000000}" name="Legal" totalsRowLabel="Total" dataDxfId="25" totalsRowDxfId="83"/>
    <tableColumn id="2" xr3:uid="{00000000-0010-0000-0C00-000002000000}" name="Costo Proyectado" totalsRowFunction="sum" dataDxfId="24" totalsRowDxfId="82" dataCellStyle="Amounts"/>
    <tableColumn id="3" xr3:uid="{00000000-0010-0000-0C00-000003000000}" name="Costo Real " totalsRowFunction="sum" dataDxfId="22" totalsRowDxfId="81" dataCellStyle="Amounts"/>
    <tableColumn id="4" xr3:uid="{00000000-0010-0000-0C00-000004000000}" name="Diferencia" totalsRowFunction="sum" dataDxfId="23" totalsRowDxfId="80" dataCellStyle="Amounts">
      <calculatedColumnFormula>Legal[Costo Proyectado]-Legal[[Costo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ProjectedMonthlyIncome" displayName="ProjectedMonthlyIncome" ref="G2:H6" totalsRowShown="0" headerRowDxfId="113" tableBorderDxfId="112" headerRowCellStyle="Heading 2">
  <autoFilter ref="G2:H6" xr:uid="{00000000-0009-0000-0100-000012000000}">
    <filterColumn colId="0" hiddenButton="1"/>
    <filterColumn colId="1" hiddenButton="1"/>
  </autoFilter>
  <tableColumns count="2">
    <tableColumn id="1" xr3:uid="{00000000-0010-0000-0D00-000001000000}" name="Ingreso Mensual Proyectado" dataDxfId="111" dataCellStyle="Summary text"/>
    <tableColumn id="2" xr3:uid="{00000000-0010-0000-0D00-000002000000}" name="Ingreso" dataDxfId="110" dataCellStyle="Right border"/>
  </tableColumns>
  <tableStyleInfo name="ActualMonthlyIncome" showFirstColumn="0" showLastColumn="0" showRowStripes="0" showColumnStripes="0"/>
  <extLst>
    <ext xmlns:x14="http://schemas.microsoft.com/office/spreadsheetml/2009/9/main" uri="{504A1905-F514-4f6f-8877-14C23A59335A}">
      <x14:table altTextSummary="Enter Projected Monthly Income Source and Amount in this table. Total monthly income is auto calculated"/>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ActualMonthlyIncome" displayName="ActualMonthlyIncome" ref="G8:H12" totalsRowShown="0" headerRowDxfId="109" tableBorderDxfId="108" headerRowCellStyle="Heading 2">
  <autoFilter ref="G8:H12" xr:uid="{00000000-0009-0000-0100-000013000000}">
    <filterColumn colId="0" hiddenButton="1"/>
    <filterColumn colId="1" hiddenButton="1"/>
  </autoFilter>
  <tableColumns count="2">
    <tableColumn id="1" xr3:uid="{00000000-0010-0000-0E00-000001000000}" name="Ingreso Mensual Real" dataDxfId="100" dataCellStyle="Summary text"/>
    <tableColumn id="2" xr3:uid="{00000000-0010-0000-0E00-000002000000}" name="Ingreso" dataDxfId="107" dataCellStyle="Summary amounts"/>
  </tableColumns>
  <tableStyleInfo name="ActualMonthlyIncome" showFirstColumn="0" showLastColumn="0" showRowStripes="1" showColumnStripes="0"/>
  <extLst>
    <ext xmlns:x14="http://schemas.microsoft.com/office/spreadsheetml/2009/9/main" uri="{504A1905-F514-4f6f-8877-14C23A59335A}">
      <x14:table altTextSummary="Enter Actual Monthly Income Source and Amount in this table. Total monthly income is auto calculate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Balance" displayName="Balance" ref="G14:H17" totalsRowShown="0">
  <autoFilter ref="G14:H17" xr:uid="{00000000-0009-0000-0100-000016000000}">
    <filterColumn colId="0" hiddenButton="1"/>
    <filterColumn colId="1" hiddenButton="1"/>
  </autoFilter>
  <tableColumns count="2">
    <tableColumn id="1" xr3:uid="{00000000-0010-0000-0F00-000001000000}" name="Balance Real" dataDxfId="51" dataCellStyle="Heading 2"/>
    <tableColumn id="2" xr3:uid="{00000000-0010-0000-0F00-000002000000}" name="Monto" dataDxfId="50" dataCellStyle="Summary amounts"/>
  </tableColumns>
  <tableStyleInfo name="Monthly Family Budget" showFirstColumn="1" showLastColumn="0" showRowStripes="1" showColumnStripes="0"/>
  <extLst>
    <ext xmlns:x14="http://schemas.microsoft.com/office/spreadsheetml/2009/9/main" uri="{504A1905-F514-4f6f-8877-14C23A59335A}">
      <x14:table altTextSummary="Balance items and Amounts are auto calculated in this 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2:E3" totalsRowShown="0" headerRowDxfId="106" tableBorderDxfId="105" headerRowCellStyle="Heading 1">
  <autoFilter ref="B2:E3" xr:uid="{00000000-0009-0000-0100-00000E000000}">
    <filterColumn colId="0" hiddenButton="1"/>
    <filterColumn colId="1" hiddenButton="1"/>
    <filterColumn colId="2" hiddenButton="1"/>
    <filterColumn colId="3" hiddenButton="1"/>
  </autoFilter>
  <tableColumns count="4">
    <tableColumn id="1" xr3:uid="{00000000-0010-0000-1000-000001000000}" name="Resumen" dataDxfId="104" dataCellStyle="Bottom border"/>
    <tableColumn id="2" xr3:uid="{00000000-0010-0000-1000-000002000000}" name="Total_x000a_Costo Proyectado" dataDxfId="103" dataCellStyle="Bottom border">
      <calculatedColumnFormula>Housing[[#Totals],[Costo Proyectado]]+Transportation[[#Totals],[Costo Proyectado]]+Insurance[[#Totals],[Costo Proyectado]]+Food[[#Totals],[Costo Proyectado]]+Children[[#Totals],[Costo Proyectado]]+Legal[[#Totals],[Costo Proyectado]]+Savings[[#Totals],[Costo Proyectado]]+Loans[[#Totals],[Costo Proyectado]]+Entertainment[[#Totals],[Costo Proyectado]]+Taxes[[#Totals],[Costo Proyectado]]+PersonalCare[[#Totals],[Costo Proyectado]]+Pets[[#Totals],[Costo Proyectado]]+Gifts[[#Totals],[Costo Proyectado]]</calculatedColumnFormula>
    </tableColumn>
    <tableColumn id="3" xr3:uid="{00000000-0010-0000-1000-000003000000}" name="Total_x000a_Costo Real" dataDxfId="102" dataCellStyle="Bottom border">
      <calculatedColumnFormula>Housing[[#Totals],[Costo Real ]]+Transportation[[#Totals],[Costo Real ]]+Insurance[[#Totals],[Costo Real ]]+Food[[#Totals],[Costo Real ]]+Children[[#Totals],[Costo Real ]]+Legal[[#Totals],[Costo Real ]]+Savings[[#Totals],[Costo Real ]]+Loans[[#Totals],[Costo Real ]]+Entertainment[[#Totals],[Costo Real ]]+Taxes[[#Totals],[Costo Real ]]+PersonalCare[[#Totals],[Costo Real ]]+Pets[[#Totals],[Costo Real ]]+Gifts[[#Totals],[Costo Real ]]</calculatedColumnFormula>
    </tableColumn>
    <tableColumn id="4" xr3:uid="{00000000-0010-0000-1000-000004000000}" name="Total_x000a_Diferencia" dataDxfId="101" dataCellStyle="Bottom border">
      <calculatedColumnFormula>Housing[[#Totals],[Diferencia]]+Transportation[[#Totals],[Diferencia]]+Insurance[[#Totals],[Diferencia]]+Food[[#Totals],[Diferencia]]+Children[[#Totals],[Diferencia]]+Legal[[#Totals],[Diferencia]]+Savings[[#Totals],[Diferencia]]+Loans[[#Totals],[Diferencia]]+Entertainment[[#Totals],[Diferencia]]+Taxes[[#Totals],[Diferencia]]+PersonalCare[[#Totals],[Diferencia]]+Pets[[#Totals],[Diferencia]]+Gifts[[#Totals],[Diferencia]]</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19:E28" totalsRowCount="1" headerRowDxfId="149" dataDxfId="148" totalsRowDxfId="147">
  <tableColumns count="4">
    <tableColumn id="1" xr3:uid="{00000000-0010-0000-0100-000001000000}" name="Transportación " totalsRowLabel="Total" dataDxfId="41" totalsRowDxfId="99"/>
    <tableColumn id="2" xr3:uid="{00000000-0010-0000-0100-000002000000}" name="Costo Proyectado" totalsRowFunction="sum" dataDxfId="40" totalsRowDxfId="98" dataCellStyle="Amounts"/>
    <tableColumn id="3" xr3:uid="{00000000-0010-0000-0100-000003000000}" name="Costo Real " totalsRowFunction="sum" dataDxfId="38" totalsRowDxfId="97" dataCellStyle="Amounts"/>
    <tableColumn id="4" xr3:uid="{00000000-0010-0000-0100-000004000000}" name="Diferencia" totalsRowFunction="sum" dataDxfId="39" totalsRowDxfId="96" dataCellStyle="Amounts">
      <calculatedColumnFormula>Transportation[Costo Proyectado]-Transportation[[Costo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0:E35" totalsRowCount="1" headerRowDxfId="146" dataDxfId="145" totalsRowDxfId="144">
  <autoFilter ref="B30:E34" xr:uid="{00000000-0009-0000-0100-000003000000}"/>
  <tableColumns count="4">
    <tableColumn id="1" xr3:uid="{00000000-0010-0000-0200-000001000000}" name="Seguros" totalsRowLabel="Total" dataDxfId="37" totalsRowDxfId="95"/>
    <tableColumn id="2" xr3:uid="{00000000-0010-0000-0200-000002000000}" name="Costo Proyectado" totalsRowFunction="sum" dataDxfId="36" totalsRowDxfId="94" dataCellStyle="Amounts"/>
    <tableColumn id="3" xr3:uid="{00000000-0010-0000-0200-000003000000}" name="Costo Real " totalsRowFunction="sum" dataDxfId="34" totalsRowDxfId="93" dataCellStyle="Amounts"/>
    <tableColumn id="4" xr3:uid="{00000000-0010-0000-0200-000004000000}" name="Diferencia" totalsRowFunction="sum" dataDxfId="35" totalsRowDxfId="92" dataCellStyle="Amounts">
      <calculatedColumnFormula>Insurance[Costo Proyectado]-Insurance[[Costo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37:E41" totalsRowCount="1" headerRowDxfId="143" dataDxfId="142" totalsRowDxfId="141">
  <autoFilter ref="B37:E40" xr:uid="{00000000-0009-0000-0100-000004000000}"/>
  <tableColumns count="4">
    <tableColumn id="1" xr3:uid="{00000000-0010-0000-0300-000001000000}" name="Comida" totalsRowLabel="Total" dataDxfId="33" totalsRowDxfId="91"/>
    <tableColumn id="2" xr3:uid="{00000000-0010-0000-0300-000002000000}" name="Costo Proyectado" totalsRowFunction="sum" dataDxfId="32" totalsRowDxfId="90" dataCellStyle="Amounts"/>
    <tableColumn id="3" xr3:uid="{00000000-0010-0000-0300-000003000000}" name="Costo Real " totalsRowFunction="sum" dataDxfId="30" totalsRowDxfId="89" dataCellStyle="Amounts"/>
    <tableColumn id="4" xr3:uid="{00000000-0010-0000-0300-000004000000}" name="Diferencia" totalsRowFunction="sum" dataDxfId="31" totalsRowDxfId="88" dataCellStyle="Amounts">
      <calculatedColumnFormula>Food[Costo Proyectado]-Food[[Costo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43:E53" totalsRowCount="1" headerRowDxfId="140" dataDxfId="139" totalsRowDxfId="138">
  <autoFilter ref="B43:E52" xr:uid="{00000000-0009-0000-0100-000005000000}"/>
  <tableColumns count="4">
    <tableColumn id="1" xr3:uid="{00000000-0010-0000-0400-000001000000}" name="Niños" totalsRowLabel="Total" dataDxfId="29" totalsRowDxfId="87"/>
    <tableColumn id="2" xr3:uid="{00000000-0010-0000-0400-000002000000}" name="Costo Proyectado" totalsRowFunction="sum" dataDxfId="28" totalsRowDxfId="86" dataCellStyle="Amounts"/>
    <tableColumn id="3" xr3:uid="{00000000-0010-0000-0400-000003000000}" name="Costo Real " totalsRowFunction="sum" dataDxfId="26" totalsRowDxfId="85" dataCellStyle="Amounts"/>
    <tableColumn id="4" xr3:uid="{00000000-0010-0000-0400-000004000000}" name="Diferencia" totalsRowFunction="sum" dataDxfId="27" totalsRowDxfId="84" dataCellStyle="Amounts">
      <calculatedColumnFormula>Children[Costo Proyectado]-Children[[Costo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55:J61" totalsRowCount="1" headerRowDxfId="137" dataDxfId="136" totalsRowDxfId="135">
  <autoFilter ref="G55:J60" xr:uid="{00000000-0009-0000-0100-000006000000}"/>
  <tableColumns count="4">
    <tableColumn id="1" xr3:uid="{00000000-0010-0000-0500-000001000000}" name="Mascotas" totalsRowLabel="Total" dataDxfId="5" totalsRowDxfId="59"/>
    <tableColumn id="2" xr3:uid="{00000000-0010-0000-0500-000002000000}" name="Costo Proyectado" totalsRowFunction="sum" dataDxfId="4" totalsRowDxfId="58" dataCellStyle="Amounts"/>
    <tableColumn id="3" xr3:uid="{00000000-0010-0000-0500-000003000000}" name="Costo Real " totalsRowFunction="sum" dataDxfId="3" totalsRowDxfId="57" dataCellStyle="Amounts"/>
    <tableColumn id="4" xr3:uid="{00000000-0010-0000-0500-000004000000}" name="Diferencia" totalsRowFunction="sum" totalsRowDxfId="56" dataCellStyle="Amounts">
      <calculatedColumnFormula>Pets[Costo Proyectado]-Pets[[Costo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45:J53" totalsRowCount="1" headerRowDxfId="134" dataDxfId="133" totalsRowDxfId="132">
  <autoFilter ref="G45:J52" xr:uid="{00000000-0009-0000-0100-000007000000}"/>
  <tableColumns count="4">
    <tableColumn id="1" xr3:uid="{00000000-0010-0000-0600-000001000000}" name="Cuidado Personal " totalsRowLabel="Total" dataDxfId="8" totalsRowDxfId="63"/>
    <tableColumn id="2" xr3:uid="{00000000-0010-0000-0600-000002000000}" name="Costo Proyectado" totalsRowFunction="sum" dataDxfId="7" totalsRowDxfId="62" dataCellStyle="Amounts"/>
    <tableColumn id="3" xr3:uid="{00000000-0010-0000-0600-000003000000}" name="Costo Real " totalsRowFunction="sum" dataDxfId="6" totalsRowDxfId="61" dataCellStyle="Amounts"/>
    <tableColumn id="4" xr3:uid="{00000000-0010-0000-0600-000004000000}" name="Diferencia" totalsRowFunction="sum" totalsRowDxfId="60" dataCellStyle="Amounts">
      <calculatedColumnFormula>PersonalCare[Costo Proyectado]-PersonalCare[[Costo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28:J36" totalsRowCount="1" headerRowDxfId="131" dataDxfId="130" totalsRowDxfId="129">
  <autoFilter ref="G28:J35" xr:uid="{00000000-0009-0000-0100-000008000000}"/>
  <tableColumns count="4">
    <tableColumn id="1" xr3:uid="{00000000-0010-0000-0700-000001000000}" name="Entretenimiento " totalsRowLabel="Total" dataDxfId="14" totalsRowDxfId="71"/>
    <tableColumn id="2" xr3:uid="{00000000-0010-0000-0700-000002000000}" name="Costo Proyectado" totalsRowFunction="sum" dataDxfId="13" totalsRowDxfId="70" dataCellStyle="Amounts"/>
    <tableColumn id="3" xr3:uid="{00000000-0010-0000-0700-000003000000}" name="Costo Real " totalsRowFunction="sum" dataDxfId="12" totalsRowDxfId="69" dataCellStyle="Amounts"/>
    <tableColumn id="4" xr3:uid="{00000000-0010-0000-0700-000004000000}" name="Diferencia" totalsRowFunction="sum" totalsRowDxfId="68" dataCellStyle="Amounts">
      <calculatedColumnFormula>Entertainment[Costo Proyectado]-Entertainment[[Costo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19:J26" totalsRowCount="1" headerRowDxfId="128" dataDxfId="127" totalsRowDxfId="126">
  <autoFilter ref="G19:J25" xr:uid="{00000000-0009-0000-0100-000009000000}"/>
  <tableColumns count="4">
    <tableColumn id="1" xr3:uid="{00000000-0010-0000-0800-000001000000}" name="Prestamos y/o créditos" totalsRowLabel="Total" dataDxfId="17" totalsRowDxfId="75"/>
    <tableColumn id="2" xr3:uid="{00000000-0010-0000-0800-000002000000}" name="Costo Proyectado" totalsRowFunction="sum" dataDxfId="16" totalsRowDxfId="74" dataCellStyle="Amounts" totalsRowCellStyle="Amounts"/>
    <tableColumn id="3" xr3:uid="{00000000-0010-0000-0800-000003000000}" name="Costo Real " totalsRowFunction="sum" dataDxfId="15" totalsRowDxfId="73" dataCellStyle="Amounts" totalsRowCellStyle="Amounts"/>
    <tableColumn id="4" xr3:uid="{00000000-0010-0000-0800-000004000000}" name="Diferencia" totalsRowFunction="sum" totalsRowDxfId="72" dataCellStyle="Amounts" totalsRowCellStyle="Amounts">
      <calculatedColumnFormula>Loans[Costo Proyectado]-Loans[[Costo Real ]]</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8"/>
  <sheetViews>
    <sheetView showGridLines="0" tabSelected="1" zoomScale="85" zoomScaleNormal="85" workbookViewId="0">
      <selection activeCell="H6" sqref="H6"/>
    </sheetView>
  </sheetViews>
  <sheetFormatPr defaultRowHeight="30" customHeight="1" x14ac:dyDescent="0.3"/>
  <cols>
    <col min="1" max="1" width="2.625" customWidth="1"/>
    <col min="2" max="2" width="24.625" customWidth="1"/>
    <col min="3" max="3" width="20" customWidth="1"/>
    <col min="4" max="4" width="18.625" customWidth="1"/>
    <col min="5" max="5" width="22" customWidth="1"/>
    <col min="6" max="6" width="3.875" customWidth="1"/>
    <col min="7" max="7" width="32.25" customWidth="1"/>
    <col min="8" max="8" width="20" customWidth="1"/>
    <col min="9" max="9" width="18.625" style="26" customWidth="1"/>
    <col min="10" max="10" width="22" customWidth="1"/>
    <col min="11" max="11" width="2.625" customWidth="1"/>
  </cols>
  <sheetData>
    <row r="1" spans="2:10" s="10" customFormat="1" ht="39.950000000000003" customHeight="1" x14ac:dyDescent="0.3">
      <c r="B1" s="29" t="s">
        <v>3</v>
      </c>
      <c r="C1" s="29"/>
      <c r="D1" s="29"/>
      <c r="E1" s="29"/>
      <c r="F1" s="29"/>
      <c r="G1" s="29"/>
      <c r="H1" s="29"/>
      <c r="I1" s="24"/>
      <c r="J1" s="9"/>
    </row>
    <row r="2" spans="2:10" ht="30" customHeight="1" x14ac:dyDescent="0.3">
      <c r="B2" s="46" t="s">
        <v>4</v>
      </c>
      <c r="C2" s="42" t="s">
        <v>5</v>
      </c>
      <c r="D2" s="42" t="s">
        <v>6</v>
      </c>
      <c r="E2" s="42" t="s">
        <v>7</v>
      </c>
      <c r="F2" s="12"/>
      <c r="G2" s="33" t="s">
        <v>9</v>
      </c>
      <c r="H2" s="47" t="s">
        <v>8</v>
      </c>
      <c r="I2" s="30"/>
      <c r="J2" s="5"/>
    </row>
    <row r="3" spans="2:10" ht="30" customHeight="1" x14ac:dyDescent="0.3">
      <c r="B3" s="43"/>
      <c r="C3" s="44">
        <f>Housing[[#Totals],[Costo Proyectado]]+Transportation[[#Totals],[Costo Proyectado]]+Insurance[[#Totals],[Costo Proyectado]]+Food[[#Totals],[Costo Proyectado]]+Children[[#Totals],[Costo Proyectado]]+Legal[[#Totals],[Costo Proyectado]]+Savings[[#Totals],[Costo Proyectado]]+Loans[[#Totals],[Costo Proyectado]]+Entertainment[[#Totals],[Costo Proyectado]]+Taxes[[#Totals],[Costo Proyectado]]+PersonalCare[[#Totals],[Costo Proyectado]]+Pets[[#Totals],[Costo Proyectado]]+Gifts[[#Totals],[Costo Proyectado]]</f>
        <v>16889</v>
      </c>
      <c r="D3" s="45">
        <f>Housing[[#Totals],[Costo Real ]]+Transportation[[#Totals],[Costo Real ]]+Insurance[[#Totals],[Costo Real ]]+Food[[#Totals],[Costo Real ]]+Children[[#Totals],[Costo Real ]]+Legal[[#Totals],[Costo Real ]]+Savings[[#Totals],[Costo Real ]]+Loans[[#Totals],[Costo Real ]]+Entertainment[[#Totals],[Costo Real ]]+Taxes[[#Totals],[Costo Real ]]+PersonalCare[[#Totals],[Costo Real ]]+Pets[[#Totals],[Costo Real ]]+Gifts[[#Totals],[Costo Real ]]</f>
        <v>18570</v>
      </c>
      <c r="E3" s="45">
        <f>Housing[[#Totals],[Diferencia]]+Transportation[[#Totals],[Diferencia]]+Insurance[[#Totals],[Diferencia]]+Food[[#Totals],[Diferencia]]+Children[[#Totals],[Diferencia]]+Legal[[#Totals],[Diferencia]]+Savings[[#Totals],[Diferencia]]+Loans[[#Totals],[Diferencia]]+Entertainment[[#Totals],[Diferencia]]+Taxes[[#Totals],[Diferencia]]+PersonalCare[[#Totals],[Diferencia]]+Pets[[#Totals],[Diferencia]]+Gifts[[#Totals],[Diferencia]]</f>
        <v>-1681</v>
      </c>
      <c r="F3" s="5"/>
      <c r="G3" s="27" t="s">
        <v>11</v>
      </c>
      <c r="H3" s="73">
        <v>21000</v>
      </c>
      <c r="I3" s="30"/>
      <c r="J3" s="5"/>
    </row>
    <row r="4" spans="2:10" ht="30" customHeight="1" x14ac:dyDescent="0.3">
      <c r="B4" s="41"/>
      <c r="C4" s="41"/>
      <c r="D4" s="41"/>
      <c r="E4" s="41"/>
      <c r="F4" s="11"/>
      <c r="G4" s="28" t="s">
        <v>12</v>
      </c>
      <c r="H4" s="72">
        <v>22000</v>
      </c>
      <c r="I4" s="31"/>
      <c r="J4" s="2"/>
    </row>
    <row r="5" spans="2:10" ht="30" customHeight="1" x14ac:dyDescent="0.3">
      <c r="B5" s="15" t="s">
        <v>20</v>
      </c>
      <c r="C5" s="17" t="s">
        <v>18</v>
      </c>
      <c r="D5" s="17" t="s">
        <v>19</v>
      </c>
      <c r="E5" s="17" t="s">
        <v>17</v>
      </c>
      <c r="F5" s="11"/>
      <c r="G5" s="28" t="s">
        <v>13</v>
      </c>
      <c r="H5" s="73">
        <v>0</v>
      </c>
      <c r="I5" s="31"/>
      <c r="J5" s="2"/>
    </row>
    <row r="6" spans="2:10" ht="30" customHeight="1" x14ac:dyDescent="0.3">
      <c r="B6" s="13" t="s">
        <v>21</v>
      </c>
      <c r="C6" s="62">
        <v>7000</v>
      </c>
      <c r="D6" s="62">
        <v>7100</v>
      </c>
      <c r="E6" s="35">
        <f>Housing[Costo Proyectado]-Housing[[Costo Real ]]</f>
        <v>-100</v>
      </c>
      <c r="F6" s="11"/>
      <c r="G6" s="32" t="s">
        <v>14</v>
      </c>
      <c r="H6" s="34">
        <f>SUM(H3:H5)</f>
        <v>43000</v>
      </c>
      <c r="I6" s="31"/>
      <c r="J6" s="2"/>
    </row>
    <row r="7" spans="2:10" ht="30" customHeight="1" x14ac:dyDescent="0.3">
      <c r="B7" s="13" t="s">
        <v>22</v>
      </c>
      <c r="C7" s="63">
        <v>0</v>
      </c>
      <c r="D7" s="63">
        <v>0</v>
      </c>
      <c r="E7" s="35">
        <f>Housing[Costo Proyectado]-Housing[[Costo Real ]]</f>
        <v>0</v>
      </c>
      <c r="F7" s="2"/>
      <c r="I7" s="25"/>
      <c r="J7" s="4"/>
    </row>
    <row r="8" spans="2:10" ht="30" customHeight="1" x14ac:dyDescent="0.3">
      <c r="B8" s="13" t="s">
        <v>26</v>
      </c>
      <c r="C8" s="62">
        <v>500</v>
      </c>
      <c r="D8" s="62">
        <v>550</v>
      </c>
      <c r="E8" s="35">
        <f>Housing[Costo Proyectado]-Housing[[Costo Real ]]</f>
        <v>-50</v>
      </c>
      <c r="F8" s="2"/>
      <c r="G8" s="16" t="s">
        <v>10</v>
      </c>
      <c r="H8" s="47" t="s">
        <v>8</v>
      </c>
      <c r="I8" s="31"/>
      <c r="J8" s="2"/>
    </row>
    <row r="9" spans="2:10" ht="30" customHeight="1" x14ac:dyDescent="0.3">
      <c r="B9" s="13" t="s">
        <v>23</v>
      </c>
      <c r="C9" s="63">
        <v>750</v>
      </c>
      <c r="D9" s="63">
        <v>850</v>
      </c>
      <c r="E9" s="35">
        <f>Housing[Costo Proyectado]-Housing[[Costo Real ]]</f>
        <v>-100</v>
      </c>
      <c r="F9" s="11"/>
      <c r="G9" s="27" t="s">
        <v>95</v>
      </c>
      <c r="H9" s="74">
        <v>20000</v>
      </c>
      <c r="I9" s="31"/>
      <c r="J9" s="2"/>
    </row>
    <row r="10" spans="2:10" ht="30" customHeight="1" x14ac:dyDescent="0.3">
      <c r="B10" s="13" t="s">
        <v>0</v>
      </c>
      <c r="C10" s="62">
        <v>1100</v>
      </c>
      <c r="D10" s="62">
        <v>1500</v>
      </c>
      <c r="E10" s="35">
        <f>Housing[Costo Proyectado]-Housing[[Costo Real ]]</f>
        <v>-400</v>
      </c>
      <c r="F10" s="11"/>
      <c r="G10" s="28" t="s">
        <v>96</v>
      </c>
      <c r="H10" s="75">
        <v>5000</v>
      </c>
      <c r="I10" s="31"/>
      <c r="J10" s="2"/>
    </row>
    <row r="11" spans="2:10" ht="30" customHeight="1" x14ac:dyDescent="0.3">
      <c r="B11" s="13" t="s">
        <v>24</v>
      </c>
      <c r="C11" s="63">
        <v>250</v>
      </c>
      <c r="D11" s="63">
        <v>220</v>
      </c>
      <c r="E11" s="35">
        <f>Housing[Costo Proyectado]-Housing[[Costo Real ]]</f>
        <v>30</v>
      </c>
      <c r="F11" s="11"/>
      <c r="G11" s="28" t="s">
        <v>13</v>
      </c>
      <c r="H11" s="74">
        <v>5000</v>
      </c>
      <c r="I11" s="31"/>
      <c r="J11" s="2"/>
    </row>
    <row r="12" spans="2:10" ht="30" customHeight="1" x14ac:dyDescent="0.3">
      <c r="B12" s="13" t="s">
        <v>25</v>
      </c>
      <c r="C12" s="62">
        <v>189</v>
      </c>
      <c r="D12" s="62">
        <v>250</v>
      </c>
      <c r="E12" s="35">
        <f>Housing[Costo Proyectado]-Housing[[Costo Real ]]</f>
        <v>-61</v>
      </c>
      <c r="F12" s="11"/>
      <c r="G12" s="32" t="s">
        <v>15</v>
      </c>
      <c r="H12" s="34">
        <f>SUM(H9:H11)</f>
        <v>30000</v>
      </c>
      <c r="I12" s="31"/>
      <c r="J12" s="2"/>
    </row>
    <row r="13" spans="2:10" ht="30" customHeight="1" thickBot="1" x14ac:dyDescent="0.35">
      <c r="B13" s="13" t="s">
        <v>29</v>
      </c>
      <c r="C13" s="63">
        <v>3000</v>
      </c>
      <c r="D13" s="63">
        <v>2800</v>
      </c>
      <c r="E13" s="35">
        <f>Housing[Costo Proyectado]-Housing[[Costo Real ]]</f>
        <v>200</v>
      </c>
      <c r="F13" s="2"/>
      <c r="G13" s="10"/>
      <c r="H13" s="10"/>
      <c r="I13"/>
      <c r="J13" s="2"/>
    </row>
    <row r="14" spans="2:10" ht="30" customHeight="1" thickBot="1" x14ac:dyDescent="0.35">
      <c r="B14" s="13" t="s">
        <v>27</v>
      </c>
      <c r="C14" s="62">
        <v>1100</v>
      </c>
      <c r="D14" s="62">
        <v>2100</v>
      </c>
      <c r="E14" s="35">
        <f>Housing[Costo Proyectado]-Housing[[Costo Real ]]</f>
        <v>-1000</v>
      </c>
      <c r="F14" s="2"/>
      <c r="G14" s="50" t="s">
        <v>92</v>
      </c>
      <c r="H14" s="51" t="s">
        <v>16</v>
      </c>
      <c r="I14" s="52"/>
      <c r="J14" s="53"/>
    </row>
    <row r="15" spans="2:10" ht="30" customHeight="1" x14ac:dyDescent="0.3">
      <c r="B15" s="13" t="s">
        <v>44</v>
      </c>
      <c r="C15" s="63">
        <v>3000</v>
      </c>
      <c r="D15" s="63">
        <v>3200</v>
      </c>
      <c r="E15" s="35">
        <f>Housing[Costo Proyectado]-Housing[[Costo Real ]]</f>
        <v>-200</v>
      </c>
      <c r="F15" s="2"/>
      <c r="G15" s="54" t="s">
        <v>93</v>
      </c>
      <c r="H15" s="39">
        <f>H12</f>
        <v>30000</v>
      </c>
      <c r="I15" s="59" t="s">
        <v>97</v>
      </c>
      <c r="J15" s="60"/>
    </row>
    <row r="16" spans="2:10" ht="30" customHeight="1" x14ac:dyDescent="0.3">
      <c r="B16" s="13" t="s">
        <v>28</v>
      </c>
      <c r="C16" s="62">
        <v>0</v>
      </c>
      <c r="D16" s="62">
        <v>0</v>
      </c>
      <c r="E16" s="35">
        <f>Housing[Costo Proyectado]-Housing[[Costo Real ]]</f>
        <v>0</v>
      </c>
      <c r="F16" s="2"/>
      <c r="G16" s="55" t="s">
        <v>94</v>
      </c>
      <c r="H16" s="38">
        <f>SUM(Housing[[#Totals],[Costo Real ]],Transportation[[#Totals],[Costo Real ]],Insurance[[#Totals],[Costo Real ]],Food[[#Totals],[Costo Real ]],Children[[#Totals],[Costo Real ]],Legal[[#Totals],[Costo Real ]],Savings[[#Totals],[Costo Real ]],Loans[[#Totals],[Costo Real ]],Entertainment[[#Totals],[Costo Real ]],Taxes[[#Totals],[Costo Real ]],PersonalCare[[#Totals],[Costo Real ]],Pets[[#Totals],[Costo Real ]],Gifts[[#Totals],[Costo Real ]])</f>
        <v>18570</v>
      </c>
      <c r="I16" s="59"/>
      <c r="J16" s="60"/>
    </row>
    <row r="17" spans="2:10" ht="30" customHeight="1" thickBot="1" x14ac:dyDescent="0.35">
      <c r="B17" s="14" t="s">
        <v>2</v>
      </c>
      <c r="C17" s="21">
        <f>SUBTOTAL(109,Housing[Costo Proyectado])</f>
        <v>16889</v>
      </c>
      <c r="D17" s="21">
        <f>SUBTOTAL(109,Housing[[Costo Real ]])</f>
        <v>18570</v>
      </c>
      <c r="E17" s="21">
        <f>SUBTOTAL(109,Housing[Diferencia])</f>
        <v>-1681</v>
      </c>
      <c r="F17" s="2"/>
      <c r="G17" s="56" t="s">
        <v>17</v>
      </c>
      <c r="H17" s="57">
        <f>SUM(H15-H16)</f>
        <v>11430</v>
      </c>
      <c r="I17" s="58"/>
      <c r="J17" s="61"/>
    </row>
    <row r="18" spans="2:10" ht="30" customHeight="1" x14ac:dyDescent="0.3">
      <c r="B18" s="10"/>
      <c r="C18" s="10"/>
      <c r="D18" s="10"/>
      <c r="E18" s="10"/>
      <c r="F18" s="2"/>
      <c r="G18" s="10"/>
      <c r="H18" s="10"/>
    </row>
    <row r="19" spans="2:10" ht="30" customHeight="1" x14ac:dyDescent="0.3">
      <c r="B19" s="19" t="s">
        <v>30</v>
      </c>
      <c r="C19" s="17" t="s">
        <v>18</v>
      </c>
      <c r="D19" s="17" t="s">
        <v>19</v>
      </c>
      <c r="E19" s="17" t="s">
        <v>17</v>
      </c>
      <c r="F19" s="2"/>
      <c r="G19" s="20" t="s">
        <v>61</v>
      </c>
      <c r="H19" s="17" t="s">
        <v>18</v>
      </c>
      <c r="I19" s="17" t="s">
        <v>19</v>
      </c>
      <c r="J19" s="17" t="s">
        <v>17</v>
      </c>
    </row>
    <row r="20" spans="2:10" ht="30" customHeight="1" x14ac:dyDescent="0.3">
      <c r="B20" s="2" t="s">
        <v>31</v>
      </c>
      <c r="C20" s="65"/>
      <c r="D20" s="65"/>
      <c r="E20" s="36">
        <f>Transportation[Costo Proyectado]-Transportation[[Costo Real ]]</f>
        <v>0</v>
      </c>
      <c r="F20" s="2"/>
      <c r="G20" s="1" t="s">
        <v>62</v>
      </c>
      <c r="H20" s="69"/>
      <c r="I20" s="69"/>
      <c r="J20" s="23">
        <f>Loans[Costo Proyectado]-Loans[[Costo Real ]]</f>
        <v>0</v>
      </c>
    </row>
    <row r="21" spans="2:10" ht="30" customHeight="1" x14ac:dyDescent="0.3">
      <c r="B21" s="2" t="s">
        <v>32</v>
      </c>
      <c r="C21" s="64"/>
      <c r="D21" s="64"/>
      <c r="E21" s="36">
        <f>Transportation[Costo Proyectado]-Transportation[[Costo Real ]]</f>
        <v>0</v>
      </c>
      <c r="F21" s="2"/>
      <c r="G21" s="1" t="s">
        <v>63</v>
      </c>
      <c r="H21" s="68"/>
      <c r="I21" s="68"/>
      <c r="J21" s="23">
        <f>Loans[Costo Proyectado]-Loans[[Costo Real ]]</f>
        <v>0</v>
      </c>
    </row>
    <row r="22" spans="2:10" ht="30" customHeight="1" x14ac:dyDescent="0.3">
      <c r="B22" s="2" t="s">
        <v>33</v>
      </c>
      <c r="C22" s="65"/>
      <c r="D22" s="65"/>
      <c r="E22" s="36">
        <f>Transportation[Costo Proyectado]-Transportation[[Costo Real ]]</f>
        <v>0</v>
      </c>
      <c r="F22" s="2"/>
      <c r="G22" s="1" t="s">
        <v>64</v>
      </c>
      <c r="H22" s="69"/>
      <c r="I22" s="69"/>
      <c r="J22" s="23">
        <f>Loans[Costo Proyectado]-Loans[[Costo Real ]]</f>
        <v>0</v>
      </c>
    </row>
    <row r="23" spans="2:10" ht="30" customHeight="1" x14ac:dyDescent="0.3">
      <c r="B23" s="2" t="s">
        <v>34</v>
      </c>
      <c r="C23" s="64"/>
      <c r="D23" s="64"/>
      <c r="E23" s="36">
        <f>Transportation[Costo Proyectado]-Transportation[[Costo Real ]]</f>
        <v>0</v>
      </c>
      <c r="F23" s="2"/>
      <c r="G23" s="1" t="s">
        <v>65</v>
      </c>
      <c r="H23" s="68"/>
      <c r="I23" s="68"/>
      <c r="J23" s="23">
        <f>Loans[Costo Proyectado]-Loans[[Costo Real ]]</f>
        <v>0</v>
      </c>
    </row>
    <row r="24" spans="2:10" ht="30" customHeight="1" x14ac:dyDescent="0.3">
      <c r="B24" s="2" t="s">
        <v>35</v>
      </c>
      <c r="C24" s="65"/>
      <c r="D24" s="65"/>
      <c r="E24" s="36">
        <f>Transportation[Costo Proyectado]-Transportation[[Costo Real ]]</f>
        <v>0</v>
      </c>
      <c r="F24" s="2"/>
      <c r="G24" s="1" t="s">
        <v>66</v>
      </c>
      <c r="H24" s="69"/>
      <c r="I24" s="69"/>
      <c r="J24" s="23">
        <f>Loans[Costo Proyectado]-Loans[[Costo Real ]]</f>
        <v>0</v>
      </c>
    </row>
    <row r="25" spans="2:10" ht="30" customHeight="1" x14ac:dyDescent="0.3">
      <c r="B25" s="2" t="s">
        <v>36</v>
      </c>
      <c r="C25" s="64"/>
      <c r="D25" s="64"/>
      <c r="E25" s="36">
        <f>Transportation[Costo Proyectado]-Transportation[[Costo Real ]]</f>
        <v>0</v>
      </c>
      <c r="F25" s="2"/>
      <c r="G25" s="1" t="s">
        <v>28</v>
      </c>
      <c r="H25" s="68"/>
      <c r="I25" s="68"/>
      <c r="J25" s="23">
        <f>Loans[Costo Proyectado]-Loans[[Costo Real ]]</f>
        <v>0</v>
      </c>
    </row>
    <row r="26" spans="2:10" ht="30" customHeight="1" x14ac:dyDescent="0.3">
      <c r="B26" s="2" t="s">
        <v>37</v>
      </c>
      <c r="C26" s="65"/>
      <c r="D26" s="65"/>
      <c r="E26" s="36">
        <f>Transportation[Costo Proyectado]-Transportation[[Costo Real ]]</f>
        <v>0</v>
      </c>
      <c r="F26" s="2"/>
      <c r="G26" s="7" t="s">
        <v>2</v>
      </c>
      <c r="H26" s="49">
        <f>SUBTOTAL(109,Loans[Costo Proyectado])</f>
        <v>0</v>
      </c>
      <c r="I26" s="49">
        <f>SUBTOTAL(109,Loans[[Costo Real ]])</f>
        <v>0</v>
      </c>
      <c r="J26" s="49">
        <f>SUBTOTAL(109,Loans[Diferencia])</f>
        <v>0</v>
      </c>
    </row>
    <row r="27" spans="2:10" ht="30" customHeight="1" x14ac:dyDescent="0.3">
      <c r="B27" s="2" t="s">
        <v>38</v>
      </c>
      <c r="C27" s="64"/>
      <c r="D27" s="64"/>
      <c r="E27" s="36">
        <f>Transportation[Costo Proyectado]-Transportation[[Costo Real ]]</f>
        <v>0</v>
      </c>
      <c r="F27" s="2"/>
      <c r="G27" s="10"/>
      <c r="H27" s="10"/>
      <c r="I27" s="10"/>
      <c r="J27" s="10"/>
    </row>
    <row r="28" spans="2:10" ht="30" customHeight="1" x14ac:dyDescent="0.3">
      <c r="B28" s="8" t="s">
        <v>2</v>
      </c>
      <c r="C28" s="48">
        <f>SUBTOTAL(109,Transportation[Costo Proyectado])</f>
        <v>0</v>
      </c>
      <c r="D28" s="48">
        <f>SUBTOTAL(109,Transportation[[Costo Real ]])</f>
        <v>0</v>
      </c>
      <c r="E28" s="48">
        <f>SUBTOTAL(109,Transportation[Diferencia])</f>
        <v>0</v>
      </c>
      <c r="F28" s="2"/>
      <c r="G28" s="40" t="s">
        <v>67</v>
      </c>
      <c r="H28" s="17" t="s">
        <v>18</v>
      </c>
      <c r="I28" s="17" t="s">
        <v>19</v>
      </c>
      <c r="J28" s="17" t="s">
        <v>17</v>
      </c>
    </row>
    <row r="29" spans="2:10" ht="30" customHeight="1" x14ac:dyDescent="0.3">
      <c r="B29" s="10"/>
      <c r="C29" s="10"/>
      <c r="D29" s="10"/>
      <c r="E29" s="10"/>
      <c r="F29" s="2"/>
      <c r="G29" s="2" t="s">
        <v>68</v>
      </c>
      <c r="H29" s="70"/>
      <c r="I29" s="70"/>
      <c r="J29" s="22">
        <f>Entertainment[Costo Proyectado]-Entertainment[[Costo Real ]]</f>
        <v>0</v>
      </c>
    </row>
    <row r="30" spans="2:10" ht="30" customHeight="1" x14ac:dyDescent="0.3">
      <c r="B30" s="18" t="s">
        <v>39</v>
      </c>
      <c r="C30" s="17" t="s">
        <v>18</v>
      </c>
      <c r="D30" s="17" t="s">
        <v>19</v>
      </c>
      <c r="E30" s="17" t="s">
        <v>17</v>
      </c>
      <c r="F30" s="2"/>
      <c r="G30" s="2" t="s">
        <v>69</v>
      </c>
      <c r="H30" s="71"/>
      <c r="I30" s="71"/>
      <c r="J30" s="22">
        <f>Entertainment[Costo Proyectado]-Entertainment[[Costo Real ]]</f>
        <v>0</v>
      </c>
    </row>
    <row r="31" spans="2:10" ht="30" customHeight="1" x14ac:dyDescent="0.3">
      <c r="B31" s="2" t="s">
        <v>40</v>
      </c>
      <c r="C31" s="65"/>
      <c r="D31" s="65"/>
      <c r="E31" s="36">
        <f>Insurance[Costo Proyectado]-Insurance[[Costo Real ]]</f>
        <v>0</v>
      </c>
      <c r="F31" s="2"/>
      <c r="G31" s="2" t="s">
        <v>70</v>
      </c>
      <c r="H31" s="70"/>
      <c r="I31" s="70"/>
      <c r="J31" s="22">
        <f>Entertainment[Costo Proyectado]-Entertainment[[Costo Real ]]</f>
        <v>0</v>
      </c>
    </row>
    <row r="32" spans="2:10" ht="30" customHeight="1" x14ac:dyDescent="0.3">
      <c r="B32" s="2" t="s">
        <v>41</v>
      </c>
      <c r="C32" s="64"/>
      <c r="D32" s="64"/>
      <c r="E32" s="36">
        <f>Insurance[Costo Proyectado]-Insurance[[Costo Real ]]</f>
        <v>0</v>
      </c>
      <c r="F32" s="2"/>
      <c r="G32" s="2" t="s">
        <v>71</v>
      </c>
      <c r="H32" s="71"/>
      <c r="I32" s="71"/>
      <c r="J32" s="22">
        <f>Entertainment[Costo Proyectado]-Entertainment[[Costo Real ]]</f>
        <v>0</v>
      </c>
    </row>
    <row r="33" spans="2:10" ht="30" customHeight="1" x14ac:dyDescent="0.3">
      <c r="B33" s="2" t="s">
        <v>42</v>
      </c>
      <c r="C33" s="65"/>
      <c r="D33" s="65"/>
      <c r="E33" s="36">
        <f>Insurance[Costo Proyectado]-Insurance[[Costo Real ]]</f>
        <v>0</v>
      </c>
      <c r="F33" s="2"/>
      <c r="G33" s="2" t="s">
        <v>72</v>
      </c>
      <c r="H33" s="70"/>
      <c r="I33" s="70"/>
      <c r="J33" s="22">
        <f>Entertainment[Costo Proyectado]-Entertainment[[Costo Real ]]</f>
        <v>0</v>
      </c>
    </row>
    <row r="34" spans="2:10" ht="30" customHeight="1" x14ac:dyDescent="0.3">
      <c r="B34" s="2" t="s">
        <v>28</v>
      </c>
      <c r="C34" s="64"/>
      <c r="D34" s="64"/>
      <c r="E34" s="36">
        <f>Insurance[Costo Proyectado]-Insurance[[Costo Real ]]</f>
        <v>0</v>
      </c>
      <c r="F34" s="2"/>
      <c r="G34" s="2" t="s">
        <v>73</v>
      </c>
      <c r="H34" s="71"/>
      <c r="I34" s="71"/>
      <c r="J34" s="22">
        <f>Entertainment[Costo Proyectado]-Entertainment[[Costo Real ]]</f>
        <v>0</v>
      </c>
    </row>
    <row r="35" spans="2:10" ht="30" customHeight="1" x14ac:dyDescent="0.3">
      <c r="B35" s="8" t="s">
        <v>2</v>
      </c>
      <c r="C35" s="48">
        <f>SUBTOTAL(109,Insurance[Costo Proyectado])</f>
        <v>0</v>
      </c>
      <c r="D35" s="48">
        <f>SUBTOTAL(109,Insurance[[Costo Real ]])</f>
        <v>0</v>
      </c>
      <c r="E35" s="48">
        <f>SUBTOTAL(109,Insurance[Diferencia])</f>
        <v>0</v>
      </c>
      <c r="F35" s="2"/>
      <c r="G35" s="2" t="s">
        <v>28</v>
      </c>
      <c r="H35" s="70"/>
      <c r="I35" s="70"/>
      <c r="J35" s="22">
        <f>Entertainment[Costo Proyectado]-Entertainment[[Costo Real ]]</f>
        <v>0</v>
      </c>
    </row>
    <row r="36" spans="2:10" ht="30" customHeight="1" x14ac:dyDescent="0.3">
      <c r="B36" s="10"/>
      <c r="C36" s="10"/>
      <c r="D36" s="10"/>
      <c r="E36" s="10"/>
      <c r="F36" s="2"/>
      <c r="G36" s="8" t="s">
        <v>2</v>
      </c>
      <c r="H36" s="48">
        <f>SUBTOTAL(109,Entertainment[Costo Proyectado])</f>
        <v>0</v>
      </c>
      <c r="I36" s="48">
        <f>SUBTOTAL(109,Entertainment[[Costo Real ]])</f>
        <v>0</v>
      </c>
      <c r="J36" s="48">
        <f>SUBTOTAL(109,Entertainment[Diferencia])</f>
        <v>0</v>
      </c>
    </row>
    <row r="37" spans="2:10" ht="30" customHeight="1" x14ac:dyDescent="0.3">
      <c r="B37" s="18" t="s">
        <v>43</v>
      </c>
      <c r="C37" s="17" t="s">
        <v>18</v>
      </c>
      <c r="D37" s="17" t="s">
        <v>19</v>
      </c>
      <c r="E37" s="17" t="s">
        <v>17</v>
      </c>
      <c r="F37" s="2"/>
      <c r="G37" s="10"/>
      <c r="H37" s="10"/>
      <c r="I37" s="10"/>
      <c r="J37" s="10"/>
    </row>
    <row r="38" spans="2:10" ht="30" customHeight="1" x14ac:dyDescent="0.3">
      <c r="B38" s="2" t="s">
        <v>45</v>
      </c>
      <c r="C38" s="65"/>
      <c r="D38" s="65"/>
      <c r="E38" s="36">
        <f>Food[Costo Proyectado]-Food[[Costo Real ]]</f>
        <v>0</v>
      </c>
      <c r="F38" s="2"/>
      <c r="G38" s="20" t="s">
        <v>74</v>
      </c>
      <c r="H38" s="17" t="s">
        <v>18</v>
      </c>
      <c r="I38" s="17" t="s">
        <v>19</v>
      </c>
      <c r="J38" s="17" t="s">
        <v>17</v>
      </c>
    </row>
    <row r="39" spans="2:10" ht="30" customHeight="1" x14ac:dyDescent="0.3">
      <c r="B39" s="2" t="s">
        <v>46</v>
      </c>
      <c r="C39" s="64"/>
      <c r="D39" s="64"/>
      <c r="E39" s="36">
        <f>Food[Costo Proyectado]-Food[[Costo Real ]]</f>
        <v>0</v>
      </c>
      <c r="F39" s="2"/>
      <c r="G39" s="2" t="s">
        <v>75</v>
      </c>
      <c r="H39" s="70"/>
      <c r="I39" s="70"/>
      <c r="J39" s="22">
        <f>Taxes[Costo Proyectado]-Taxes[[Costo Real ]]</f>
        <v>0</v>
      </c>
    </row>
    <row r="40" spans="2:10" ht="30" customHeight="1" x14ac:dyDescent="0.3">
      <c r="B40" s="2" t="s">
        <v>28</v>
      </c>
      <c r="C40" s="65"/>
      <c r="D40" s="65"/>
      <c r="E40" s="36">
        <f>Food[Costo Proyectado]-Food[[Costo Real ]]</f>
        <v>0</v>
      </c>
      <c r="F40" s="2"/>
      <c r="G40" s="2" t="s">
        <v>76</v>
      </c>
      <c r="H40" s="71"/>
      <c r="I40" s="71"/>
      <c r="J40" s="22">
        <f>Taxes[Costo Proyectado]-Taxes[[Costo Real ]]</f>
        <v>0</v>
      </c>
    </row>
    <row r="41" spans="2:10" ht="30" customHeight="1" x14ac:dyDescent="0.3">
      <c r="B41" s="8" t="s">
        <v>2</v>
      </c>
      <c r="C41" s="48">
        <f>SUBTOTAL(109,Food[Costo Proyectado])</f>
        <v>0</v>
      </c>
      <c r="D41" s="48">
        <f>SUBTOTAL(109,Food[[Costo Real ]])</f>
        <v>0</v>
      </c>
      <c r="E41" s="48">
        <f>SUBTOTAL(109,Food[Diferencia])</f>
        <v>0</v>
      </c>
      <c r="F41" s="2"/>
      <c r="G41" s="2" t="s">
        <v>77</v>
      </c>
      <c r="H41" s="70"/>
      <c r="I41" s="70"/>
      <c r="J41" s="22">
        <f>Taxes[Costo Proyectado]-Taxes[[Costo Real ]]</f>
        <v>0</v>
      </c>
    </row>
    <row r="42" spans="2:10" ht="30" customHeight="1" x14ac:dyDescent="0.3">
      <c r="B42" s="10"/>
      <c r="C42" s="10"/>
      <c r="D42" s="10"/>
      <c r="E42" s="10"/>
      <c r="F42" s="2"/>
      <c r="G42" s="2" t="s">
        <v>28</v>
      </c>
      <c r="H42" s="71"/>
      <c r="I42" s="71"/>
      <c r="J42" s="22">
        <f>Taxes[Costo Proyectado]-Taxes[[Costo Real ]]</f>
        <v>0</v>
      </c>
    </row>
    <row r="43" spans="2:10" ht="30" customHeight="1" x14ac:dyDescent="0.3">
      <c r="B43" s="18" t="s">
        <v>47</v>
      </c>
      <c r="C43" s="17" t="s">
        <v>18</v>
      </c>
      <c r="D43" s="17" t="s">
        <v>19</v>
      </c>
      <c r="E43" s="17" t="s">
        <v>17</v>
      </c>
      <c r="F43" s="2"/>
      <c r="G43" s="8" t="s">
        <v>2</v>
      </c>
      <c r="H43" s="48">
        <f>SUBTOTAL(109,Taxes[Costo Proyectado])</f>
        <v>0</v>
      </c>
      <c r="I43" s="48">
        <f>SUBTOTAL(109,Taxes[[Costo Real ]])</f>
        <v>0</v>
      </c>
      <c r="J43" s="48">
        <f>SUBTOTAL(109,Taxes[Diferencia])</f>
        <v>0</v>
      </c>
    </row>
    <row r="44" spans="2:10" ht="30" customHeight="1" x14ac:dyDescent="0.3">
      <c r="B44" s="6" t="s">
        <v>48</v>
      </c>
      <c r="C44" s="65"/>
      <c r="D44" s="65"/>
      <c r="E44" s="36">
        <f>Children[Costo Proyectado]-Children[[Costo Real ]]</f>
        <v>0</v>
      </c>
      <c r="F44" s="2"/>
      <c r="G44" s="10"/>
      <c r="H44" s="10"/>
      <c r="I44" s="10"/>
      <c r="J44" s="10"/>
    </row>
    <row r="45" spans="2:10" ht="30" customHeight="1" x14ac:dyDescent="0.3">
      <c r="B45" s="6" t="s">
        <v>49</v>
      </c>
      <c r="C45" s="64"/>
      <c r="D45" s="64"/>
      <c r="E45" s="36">
        <f>Children[Costo Proyectado]-Children[[Costo Real ]]</f>
        <v>0</v>
      </c>
      <c r="F45" s="2"/>
      <c r="G45" s="18" t="s">
        <v>78</v>
      </c>
      <c r="H45" s="17" t="s">
        <v>18</v>
      </c>
      <c r="I45" s="17" t="s">
        <v>19</v>
      </c>
      <c r="J45" s="17" t="s">
        <v>17</v>
      </c>
    </row>
    <row r="46" spans="2:10" ht="30" customHeight="1" x14ac:dyDescent="0.3">
      <c r="B46" s="6" t="s">
        <v>50</v>
      </c>
      <c r="C46" s="65"/>
      <c r="D46" s="65"/>
      <c r="E46" s="36">
        <f>Children[Costo Proyectado]-Children[[Costo Real ]]</f>
        <v>0</v>
      </c>
      <c r="F46" s="2"/>
      <c r="G46" s="1" t="s">
        <v>79</v>
      </c>
      <c r="H46" s="69"/>
      <c r="I46" s="69"/>
      <c r="J46" s="23">
        <f>PersonalCare[Costo Proyectado]-PersonalCare[[Costo Real ]]</f>
        <v>0</v>
      </c>
    </row>
    <row r="47" spans="2:10" ht="30" customHeight="1" x14ac:dyDescent="0.3">
      <c r="B47" s="6" t="s">
        <v>51</v>
      </c>
      <c r="C47" s="64"/>
      <c r="D47" s="64"/>
      <c r="E47" s="36">
        <f>Children[Costo Proyectado]-Children[[Costo Real ]]</f>
        <v>0</v>
      </c>
      <c r="F47" s="2"/>
      <c r="G47" s="1" t="s">
        <v>80</v>
      </c>
      <c r="H47" s="68"/>
      <c r="I47" s="68"/>
      <c r="J47" s="23">
        <f>PersonalCare[Costo Proyectado]-PersonalCare[[Costo Real ]]</f>
        <v>0</v>
      </c>
    </row>
    <row r="48" spans="2:10" ht="30" customHeight="1" x14ac:dyDescent="0.3">
      <c r="B48" s="6" t="s">
        <v>52</v>
      </c>
      <c r="C48" s="65"/>
      <c r="D48" s="65"/>
      <c r="E48" s="36">
        <f>Children[Costo Proyectado]-Children[[Costo Real ]]</f>
        <v>0</v>
      </c>
      <c r="F48" s="2"/>
      <c r="G48" s="1" t="s">
        <v>49</v>
      </c>
      <c r="H48" s="69"/>
      <c r="I48" s="69"/>
      <c r="J48" s="23">
        <f>PersonalCare[Costo Proyectado]-PersonalCare[[Costo Real ]]</f>
        <v>0</v>
      </c>
    </row>
    <row r="49" spans="2:10" ht="30" customHeight="1" x14ac:dyDescent="0.3">
      <c r="B49" s="6" t="s">
        <v>53</v>
      </c>
      <c r="C49" s="64"/>
      <c r="D49" s="64"/>
      <c r="E49" s="36">
        <f>Children[Costo Proyectado]-Children[[Costo Real ]]</f>
        <v>0</v>
      </c>
      <c r="F49" s="2"/>
      <c r="G49" s="1" t="s">
        <v>81</v>
      </c>
      <c r="H49" s="68"/>
      <c r="I49" s="68"/>
      <c r="J49" s="23">
        <f>PersonalCare[Costo Proyectado]-PersonalCare[[Costo Real ]]</f>
        <v>0</v>
      </c>
    </row>
    <row r="50" spans="2:10" ht="30" customHeight="1" x14ac:dyDescent="0.3">
      <c r="B50" s="6" t="s">
        <v>54</v>
      </c>
      <c r="C50" s="65"/>
      <c r="D50" s="65"/>
      <c r="E50" s="36">
        <f>Children[Costo Proyectado]-Children[[Costo Real ]]</f>
        <v>0</v>
      </c>
      <c r="F50" s="2"/>
      <c r="G50" s="1" t="s">
        <v>82</v>
      </c>
      <c r="H50" s="69"/>
      <c r="I50" s="69"/>
      <c r="J50" s="23">
        <f>PersonalCare[Costo Proyectado]-PersonalCare[[Costo Real ]]</f>
        <v>0</v>
      </c>
    </row>
    <row r="51" spans="2:10" ht="30" customHeight="1" x14ac:dyDescent="0.3">
      <c r="B51" s="6" t="s">
        <v>55</v>
      </c>
      <c r="C51" s="64"/>
      <c r="D51" s="64"/>
      <c r="E51" s="36">
        <f>Children[Costo Proyectado]-Children[[Costo Real ]]</f>
        <v>0</v>
      </c>
      <c r="F51" s="2"/>
      <c r="G51" s="1" t="s">
        <v>28</v>
      </c>
      <c r="H51" s="68"/>
      <c r="I51" s="68"/>
      <c r="J51" s="23">
        <f>PersonalCare[Costo Proyectado]-PersonalCare[[Costo Real ]]</f>
        <v>0</v>
      </c>
    </row>
    <row r="52" spans="2:10" ht="30" customHeight="1" x14ac:dyDescent="0.3">
      <c r="B52" s="6" t="s">
        <v>28</v>
      </c>
      <c r="C52" s="65"/>
      <c r="D52" s="65"/>
      <c r="E52" s="36">
        <f>Children[Costo Proyectado]-Children[[Costo Real ]]</f>
        <v>0</v>
      </c>
      <c r="F52" s="2"/>
      <c r="G52" s="1" t="s">
        <v>28</v>
      </c>
      <c r="H52" s="69"/>
      <c r="I52" s="69"/>
      <c r="J52" s="23">
        <f>PersonalCare[Costo Proyectado]-PersonalCare[[Costo Real ]]</f>
        <v>0</v>
      </c>
    </row>
    <row r="53" spans="2:10" ht="30" customHeight="1" x14ac:dyDescent="0.3">
      <c r="B53" s="8" t="s">
        <v>2</v>
      </c>
      <c r="C53" s="48">
        <f>SUBTOTAL(109,Children[Costo Proyectado])</f>
        <v>0</v>
      </c>
      <c r="D53" s="48">
        <f>SUBTOTAL(109,Children[[Costo Real ]])</f>
        <v>0</v>
      </c>
      <c r="E53" s="48">
        <f>SUBTOTAL(109,Children[Diferencia])</f>
        <v>0</v>
      </c>
      <c r="F53" s="2"/>
      <c r="G53" s="7" t="s">
        <v>2</v>
      </c>
      <c r="H53" s="49">
        <f>SUBTOTAL(109,PersonalCare[Costo Proyectado])</f>
        <v>0</v>
      </c>
      <c r="I53" s="49">
        <f>SUBTOTAL(109,PersonalCare[[Costo Real ]])</f>
        <v>0</v>
      </c>
      <c r="J53" s="49">
        <f>SUBTOTAL(109,PersonalCare[Diferencia])</f>
        <v>0</v>
      </c>
    </row>
    <row r="54" spans="2:10" ht="30" customHeight="1" x14ac:dyDescent="0.3">
      <c r="B54" s="10"/>
      <c r="C54" s="10"/>
      <c r="D54" s="10"/>
      <c r="E54" s="10"/>
      <c r="F54" s="2"/>
      <c r="G54" s="10"/>
      <c r="H54" s="10"/>
      <c r="I54" s="10"/>
      <c r="J54" s="10"/>
    </row>
    <row r="55" spans="2:10" ht="30" customHeight="1" x14ac:dyDescent="0.3">
      <c r="B55" s="20" t="s">
        <v>1</v>
      </c>
      <c r="C55" s="17" t="s">
        <v>18</v>
      </c>
      <c r="D55" s="17" t="s">
        <v>19</v>
      </c>
      <c r="E55" s="17" t="s">
        <v>17</v>
      </c>
      <c r="F55" s="2"/>
      <c r="G55" s="18" t="s">
        <v>83</v>
      </c>
      <c r="H55" s="17" t="s">
        <v>18</v>
      </c>
      <c r="I55" s="17" t="s">
        <v>19</v>
      </c>
      <c r="J55" s="17" t="s">
        <v>17</v>
      </c>
    </row>
    <row r="56" spans="2:10" ht="30" customHeight="1" x14ac:dyDescent="0.3">
      <c r="B56" s="1" t="s">
        <v>56</v>
      </c>
      <c r="C56" s="67"/>
      <c r="D56" s="67"/>
      <c r="E56" s="37">
        <f>Legal[Costo Proyectado]-Legal[[Costo Real ]]</f>
        <v>0</v>
      </c>
      <c r="F56" s="2"/>
      <c r="G56" s="1" t="s">
        <v>84</v>
      </c>
      <c r="H56" s="69"/>
      <c r="I56" s="69"/>
      <c r="J56" s="23">
        <f>Pets[Costo Proyectado]-Pets[[Costo Real ]]</f>
        <v>0</v>
      </c>
    </row>
    <row r="57" spans="2:10" ht="30" customHeight="1" x14ac:dyDescent="0.3">
      <c r="B57" s="1" t="s">
        <v>57</v>
      </c>
      <c r="C57" s="66"/>
      <c r="D57" s="66"/>
      <c r="E57" s="37">
        <f>Legal[Costo Proyectado]-Legal[[Costo Real ]]</f>
        <v>0</v>
      </c>
      <c r="F57" s="2"/>
      <c r="G57" s="1" t="s">
        <v>86</v>
      </c>
      <c r="H57" s="68"/>
      <c r="I57" s="68"/>
      <c r="J57" s="23">
        <f>Pets[Costo Proyectado]-Pets[[Costo Real ]]</f>
        <v>0</v>
      </c>
    </row>
    <row r="58" spans="2:10" ht="30" customHeight="1" x14ac:dyDescent="0.3">
      <c r="B58" s="3" t="s">
        <v>28</v>
      </c>
      <c r="C58" s="67"/>
      <c r="D58" s="67"/>
      <c r="E58" s="37">
        <f>Legal[Costo Proyectado]-Legal[[Costo Real ]]</f>
        <v>0</v>
      </c>
      <c r="F58" s="2"/>
      <c r="G58" s="1" t="s">
        <v>85</v>
      </c>
      <c r="H58" s="69"/>
      <c r="I58" s="69"/>
      <c r="J58" s="23">
        <f>Pets[Costo Proyectado]-Pets[[Costo Real ]]</f>
        <v>0</v>
      </c>
    </row>
    <row r="59" spans="2:10" ht="30" customHeight="1" x14ac:dyDescent="0.3">
      <c r="B59" s="1" t="s">
        <v>28</v>
      </c>
      <c r="C59" s="66"/>
      <c r="D59" s="66"/>
      <c r="E59" s="37">
        <f>Legal[Costo Proyectado]-Legal[[Costo Real ]]</f>
        <v>0</v>
      </c>
      <c r="F59" s="2"/>
      <c r="G59" s="1" t="s">
        <v>87</v>
      </c>
      <c r="H59" s="68"/>
      <c r="I59" s="68"/>
      <c r="J59" s="23">
        <f>Pets[Costo Proyectado]-Pets[[Costo Real ]]</f>
        <v>0</v>
      </c>
    </row>
    <row r="60" spans="2:10" ht="30" customHeight="1" x14ac:dyDescent="0.3">
      <c r="B60" s="7" t="s">
        <v>2</v>
      </c>
      <c r="C60" s="49">
        <f>SUBTOTAL(109,Legal[Costo Proyectado])</f>
        <v>0</v>
      </c>
      <c r="D60" s="49">
        <f>SUBTOTAL(109,Legal[[Costo Real ]])</f>
        <v>0</v>
      </c>
      <c r="E60" s="49">
        <f>SUBTOTAL(109,Legal[Diferencia])</f>
        <v>0</v>
      </c>
      <c r="F60" s="2"/>
      <c r="G60" s="1" t="s">
        <v>28</v>
      </c>
      <c r="H60" s="69"/>
      <c r="I60" s="69"/>
      <c r="J60" s="23">
        <f>Pets[Costo Proyectado]-Pets[[Costo Real ]]</f>
        <v>0</v>
      </c>
    </row>
    <row r="61" spans="2:10" ht="30" customHeight="1" x14ac:dyDescent="0.3">
      <c r="B61" s="10"/>
      <c r="C61" s="10"/>
      <c r="D61" s="10"/>
      <c r="E61" s="10"/>
      <c r="F61" s="2"/>
      <c r="G61" s="7" t="s">
        <v>2</v>
      </c>
      <c r="H61" s="49">
        <f>SUBTOTAL(109,Pets[Costo Proyectado])</f>
        <v>0</v>
      </c>
      <c r="I61" s="49">
        <f>SUBTOTAL(109,Pets[[Costo Real ]])</f>
        <v>0</v>
      </c>
      <c r="J61" s="49">
        <f>SUBTOTAL(109,Pets[Diferencia])</f>
        <v>0</v>
      </c>
    </row>
    <row r="62" spans="2:10" ht="30" customHeight="1" x14ac:dyDescent="0.3">
      <c r="B62" s="20" t="s">
        <v>58</v>
      </c>
      <c r="C62" s="17" t="s">
        <v>18</v>
      </c>
      <c r="D62" s="17" t="s">
        <v>19</v>
      </c>
      <c r="E62" s="17" t="s">
        <v>17</v>
      </c>
      <c r="F62" s="2"/>
      <c r="G62" s="10"/>
      <c r="H62" s="10"/>
      <c r="I62" s="10"/>
      <c r="J62" s="10"/>
    </row>
    <row r="63" spans="2:10" ht="30" customHeight="1" x14ac:dyDescent="0.3">
      <c r="B63" s="1" t="s">
        <v>59</v>
      </c>
      <c r="C63" s="67"/>
      <c r="D63" s="67"/>
      <c r="E63" s="37">
        <f>Savings[Costo Proyectado]-Savings[[Costo Real ]]</f>
        <v>0</v>
      </c>
      <c r="F63" s="2"/>
      <c r="G63" s="20" t="s">
        <v>88</v>
      </c>
      <c r="H63" s="17" t="s">
        <v>18</v>
      </c>
      <c r="I63" s="17" t="s">
        <v>19</v>
      </c>
      <c r="J63" s="17" t="s">
        <v>17</v>
      </c>
    </row>
    <row r="64" spans="2:10" ht="30" customHeight="1" x14ac:dyDescent="0.3">
      <c r="B64" s="1" t="s">
        <v>60</v>
      </c>
      <c r="C64" s="66"/>
      <c r="D64" s="66"/>
      <c r="E64" s="37">
        <f>Savings[Costo Proyectado]-Savings[[Costo Real ]]</f>
        <v>0</v>
      </c>
      <c r="F64" s="2"/>
      <c r="G64" s="2" t="s">
        <v>89</v>
      </c>
      <c r="H64" s="70"/>
      <c r="I64" s="70"/>
      <c r="J64" s="22">
        <f>Gifts[Costo Proyectado]-Gifts[[Costo Real ]]</f>
        <v>0</v>
      </c>
    </row>
    <row r="65" spans="2:10" ht="30" customHeight="1" x14ac:dyDescent="0.3">
      <c r="B65" s="1" t="s">
        <v>28</v>
      </c>
      <c r="C65" s="67"/>
      <c r="D65" s="67"/>
      <c r="E65" s="37">
        <f>Savings[Costo Proyectado]-Savings[[Costo Real ]]</f>
        <v>0</v>
      </c>
      <c r="F65" s="2"/>
      <c r="G65" s="2" t="s">
        <v>90</v>
      </c>
      <c r="H65" s="71"/>
      <c r="I65" s="71"/>
      <c r="J65" s="22">
        <f>Gifts[Costo Proyectado]-Gifts[[Costo Real ]]</f>
        <v>0</v>
      </c>
    </row>
    <row r="66" spans="2:10" ht="30" customHeight="1" x14ac:dyDescent="0.3">
      <c r="B66" s="1" t="s">
        <v>28</v>
      </c>
      <c r="C66" s="66"/>
      <c r="D66" s="66"/>
      <c r="E66" s="37">
        <f>Savings[Costo Proyectado]-Savings[[Costo Real ]]</f>
        <v>0</v>
      </c>
      <c r="F66" s="2"/>
      <c r="G66" s="2" t="s">
        <v>91</v>
      </c>
      <c r="H66" s="70"/>
      <c r="I66" s="70"/>
      <c r="J66" s="22">
        <f>Gifts[Costo Proyectado]-Gifts[[Costo Real ]]</f>
        <v>0</v>
      </c>
    </row>
    <row r="67" spans="2:10" ht="30" customHeight="1" x14ac:dyDescent="0.3">
      <c r="B67" s="7" t="s">
        <v>2</v>
      </c>
      <c r="C67" s="49">
        <f>SUBTOTAL(109,Savings[Costo Proyectado])</f>
        <v>0</v>
      </c>
      <c r="D67" s="49">
        <f>SUBTOTAL(109,Savings[[Costo Real ]])</f>
        <v>0</v>
      </c>
      <c r="E67" s="49">
        <f>SUBTOTAL(109,Savings[Diferencia])</f>
        <v>0</v>
      </c>
      <c r="F67" s="2"/>
      <c r="G67" s="8" t="s">
        <v>2</v>
      </c>
      <c r="H67" s="48">
        <f>SUBTOTAL(109,Gifts[Costo Proyectado])</f>
        <v>0</v>
      </c>
      <c r="I67" s="48">
        <f>SUBTOTAL(109,Gifts[[Costo Real ]])</f>
        <v>0</v>
      </c>
      <c r="J67" s="48">
        <f>SUBTOTAL(109,Gifts[Diferencia])</f>
        <v>0</v>
      </c>
    </row>
    <row r="68" spans="2:10" ht="30" customHeight="1" x14ac:dyDescent="0.3">
      <c r="F68" s="2"/>
    </row>
  </sheetData>
  <mergeCells count="1">
    <mergeCell ref="I15:J17"/>
  </mergeCells>
  <phoneticPr fontId="1" type="noConversion"/>
  <conditionalFormatting sqref="J56:J60 J46:J52 J39:J42 J29:J35 E63:E66 E56:E59 E44:E52 E38:E40 E31:E34 E20:E27 H17 J20:J25 J64:J66 E6:E16">
    <cfRule type="iconSet" priority="5">
      <iconSet iconSet="3Arrows">
        <cfvo type="percentile" val="0"/>
        <cfvo type="num" val="-50"/>
        <cfvo type="num" val="50"/>
      </iconSet>
    </cfRule>
  </conditionalFormatting>
  <conditionalFormatting sqref="D3:J3 B1 I1:J1 B3:B4 F4:J4 B2:J2 B5:J8 F18:F68 B18 B29 B36 B42 B54 B61 G62 G54 G44 G37 G27 G18 I18:J18 B13:G13 I13:J13 B9:F12 H9:J12 B19:E28 B30:E35 B37:E41 B43:E53 B55:E60 B62:E67 G19:J26 G28:J36 G38:J43 G45:J53 G55:J61 G63:J67 B16:H17 B14:J14 B15:I15">
    <cfRule type="cellIs" dxfId="47" priority="3" operator="lessThan">
      <formula>0</formula>
    </cfRule>
  </conditionalFormatting>
  <conditionalFormatting sqref="C3">
    <cfRule type="cellIs" dxfId="46" priority="2" operator="lessThan">
      <formula>0</formula>
    </cfRule>
  </conditionalFormatting>
  <conditionalFormatting sqref="G9:G12">
    <cfRule type="cellIs" dxfId="45" priority="1" operator="lessThan">
      <formula>0</formula>
    </cfRule>
  </conditionalFormatting>
  <dataValidations count="30">
    <dataValidation allowBlank="1" showInputMessage="1" showErrorMessage="1" prompt="Create a Family Budget Planner in this worksheet. Enter details in tables. Total Projected and Actual Costs, Projected and Actual Balance, and Difference are auto calculated" sqref="A1"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1" xr:uid="{00000000-0002-0000-0000-000001000000}"/>
    <dataValidation allowBlank="1" showInputMessage="1" showErrorMessage="1" prompt="Total Projected Cost is auto calculated in cell below" sqref="C2" xr:uid="{00000000-0002-0000-0000-000002000000}"/>
    <dataValidation allowBlank="1" showInputMessage="1" showErrorMessage="1" prompt="Total Actual Cost is auto calculated in cell below" sqref="D2" xr:uid="{00000000-0002-0000-0000-000003000000}"/>
    <dataValidation allowBlank="1" showInputMessage="1" showErrorMessage="1" prompt="Total Difference is auto calculated in cell below" sqref="E2" xr:uid="{00000000-0002-0000-0000-000004000000}"/>
    <dataValidation allowBlank="1" showInputMessage="1" showErrorMessage="1" prompt="Enter details in Housing table below, in Transportation table starting in cell B19, and in Projected Monthly Income table starting in cell G2" sqref="B4" xr:uid="{00000000-0002-0000-0000-000005000000}"/>
    <dataValidation allowBlank="1" showInputMessage="1" showErrorMessage="1" prompt="Enter Projected Monthly Income Source in this column under this heading" sqref="G2" xr:uid="{00000000-0002-0000-0000-000006000000}"/>
    <dataValidation allowBlank="1" showInputMessage="1" showErrorMessage="1" prompt="Enter Amount in this column under this heading" sqref="H8 H2" xr:uid="{00000000-0002-0000-0000-000007000000}"/>
    <dataValidation allowBlank="1" showInputMessage="1" showErrorMessage="1" prompt="Enter details in Actual Monthly Income table below" sqref="G7" xr:uid="{00000000-0002-0000-0000-000008000000}"/>
    <dataValidation allowBlank="1" showInputMessage="1" showErrorMessage="1" prompt="Enter Actual Monthly Income Source in this column under this heading" sqref="G8" xr:uid="{00000000-0002-0000-0000-000009000000}"/>
    <dataValidation allowBlank="1" showInputMessage="1" showErrorMessage="1" prompt="Balance table below is auto updated" sqref="G13" xr:uid="{00000000-0002-0000-0000-00000A000000}"/>
    <dataValidation allowBlank="1" showInputMessage="1" showErrorMessage="1" prompt="Balance is in this column under this heading" sqref="G14" xr:uid="{00000000-0002-0000-0000-00000B000000}"/>
    <dataValidation allowBlank="1" showInputMessage="1" showErrorMessage="1" prompt="Amount is auto calculated, and icons are updated at left in this column under this heading" sqref="H14" xr:uid="{00000000-0002-0000-0000-00000C000000}"/>
    <dataValidation allowBlank="1" showInputMessage="1" showErrorMessage="1" prompt="Sample expense category is in this cell. Sample expenses related to the sample category are in this column under this heading. Use heading filters to find specific entries" sqref="B5 B19 G55 G28 B30 B37 G38 G45 B43 B55 B62 G63 G19" xr:uid="{00000000-0002-0000-0000-00000D000000}"/>
    <dataValidation allowBlank="1" showInputMessage="1" showErrorMessage="1" prompt="Enter Projected Cost in this column under this heading" sqref="C5 C62 C19 C30 C37 C43 C55 H55 H19 H28 H38 H45 H63" xr:uid="{00000000-0002-0000-0000-00000E000000}"/>
    <dataValidation allowBlank="1" showInputMessage="1" showErrorMessage="1" prompt="Enter Actual Cost in this column under this heading" sqref="D5 D62 D19 D30 D37 D43 D55 I55 I19 I28 I38 I45 I63" xr:uid="{00000000-0002-0000-0000-00000F000000}"/>
    <dataValidation allowBlank="1" showInputMessage="1" showErrorMessage="1" prompt="Enter details in Transportation table below and in Insurance table starting in cell B30" sqref="B18" xr:uid="{00000000-0002-0000-0000-000010000000}"/>
    <dataValidation allowBlank="1" showInputMessage="1" showErrorMessage="1" prompt="Enter details in Insurance table below and in Food table starting in cell B37" sqref="B29" xr:uid="{00000000-0002-0000-0000-000011000000}"/>
    <dataValidation allowBlank="1" showInputMessage="1" showErrorMessage="1" prompt="Enter details in Food table below and in Children table starting in cell B43" sqref="B36" xr:uid="{00000000-0002-0000-0000-000012000000}"/>
    <dataValidation allowBlank="1" showInputMessage="1" showErrorMessage="1" prompt="Enter details in Children table below and in Legal table starting in cell B55" sqref="B42" xr:uid="{00000000-0002-0000-0000-000013000000}"/>
    <dataValidation allowBlank="1" showInputMessage="1" showErrorMessage="1" prompt="Enter details in Legal table below and in Savings table starting in cell B62" sqref="B54" xr:uid="{00000000-0002-0000-0000-000014000000}"/>
    <dataValidation allowBlank="1" showInputMessage="1" showErrorMessage="1" prompt="Enter details in Savings table below and in Loans table starting in cell G19" sqref="B61" xr:uid="{00000000-0002-0000-0000-000015000000}"/>
    <dataValidation allowBlank="1" showInputMessage="1" showErrorMessage="1" prompt="Enter details in Loans table below and in Entertainment table starting in cell G28" sqref="G18" xr:uid="{00000000-0002-0000-0000-000016000000}"/>
    <dataValidation allowBlank="1" showInputMessage="1" showErrorMessage="1" prompt="Enter details in Entertainment table below and in Taxes table starting in cell G38" sqref="G27" xr:uid="{00000000-0002-0000-0000-000017000000}"/>
    <dataValidation allowBlank="1" showInputMessage="1" showErrorMessage="1" prompt="Enter details in Taxes table below and in Personal Care table starting in cell G45" sqref="G37" xr:uid="{00000000-0002-0000-0000-000018000000}"/>
    <dataValidation allowBlank="1" showInputMessage="1" showErrorMessage="1" prompt="Enter details in Personal Care table below and in Pets table starting in cell G55" sqref="G44" xr:uid="{00000000-0002-0000-0000-000019000000}"/>
    <dataValidation allowBlank="1" showInputMessage="1" showErrorMessage="1" prompt="Enter details in Pets table below and in Gifts table starting in cell G63" sqref="G54" xr:uid="{00000000-0002-0000-0000-00001A000000}"/>
    <dataValidation allowBlank="1" showInputMessage="1" showErrorMessage="1" prompt="Enter details in Gifts table below" sqref="G62" xr:uid="{00000000-0002-0000-0000-00001B000000}"/>
    <dataValidation allowBlank="1" showInputMessage="1" showErrorMessage="1" prompt="Total Projected, Actual, and Difference is auto calculated in this table" sqref="B2" xr:uid="{00000000-0002-0000-0000-00001C000000}"/>
    <dataValidation allowBlank="1" showInputMessage="1" showErrorMessage="1" prompt="Difference is auto calculated in this column under this heading" sqref="E5 E62 E19 J19 J55 E30 E37 J28 J38 E43 E55 J45 J63"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20:E27 E31:E34 E38:E40 E44:E52 E56:E59 E63:E66 J64:J66 J56:J60 J46:J52 J39:J42 J29:J35 J20:J25" emptyCellReference="1"/>
  </ignoredErrors>
  <drawing r:id="rId2"/>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 Carlos Romero</dc:creator>
  <cp:lastModifiedBy>Ing Carlos Romero</cp:lastModifiedBy>
  <dcterms:created xsi:type="dcterms:W3CDTF">2018-04-23T08:03:42Z</dcterms:created>
  <dcterms:modified xsi:type="dcterms:W3CDTF">2018-08-07T01:15:14Z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2018-04-23T08:03:47.2499662Z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